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14. Seguimiento y Evaluación a la Gestión\I CAUTRIMESTRE\"/>
    </mc:Choice>
  </mc:AlternateContent>
  <xr:revisionPtr revIDLastSave="0" documentId="13_ncr:1_{C76D21A8-04DD-435C-AE97-97745375D6C3}" xr6:coauthVersionLast="36" xr6:coauthVersionMax="47" xr10:uidLastSave="{00000000-0000-0000-0000-000000000000}"/>
  <bookViews>
    <workbookView xWindow="0" yWindow="0" windowWidth="13485" windowHeight="10815" tabRatio="771"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eguridad Info" sheetId="78" r:id="rId22"/>
  </sheets>
  <externalReferences>
    <externalReference r:id="rId23"/>
  </externalReferences>
  <definedNames>
    <definedName name="_xlnm._FilterDatabase" localSheetId="15" hidden="1">'Controles de Corrupción'!$C$9:$AZ$249</definedName>
    <definedName name="_xlnm._FilterDatabase" localSheetId="16" hidden="1">'Mapa de calor Corrupción'!$K$37:$Q$62</definedName>
    <definedName name="_xlnm._FilterDatabase" localSheetId="14" hidden="1">'Riesgos de Corrupción'!$B$10:$BN$100</definedName>
  </definedNames>
  <calcPr calcId="191029"/>
  <pivotCaches>
    <pivotCache cacheId="72" r:id="rId24"/>
  </pivotCaches>
</workbook>
</file>

<file path=xl/calcChain.xml><?xml version="1.0" encoding="utf-8"?>
<calcChain xmlns="http://schemas.openxmlformats.org/spreadsheetml/2006/main">
  <c r="M10" i="77" l="1"/>
  <c r="M8" i="77"/>
  <c r="C6" i="64"/>
  <c r="E7" i="77"/>
  <c r="U11" i="72"/>
  <c r="C7" i="77"/>
  <c r="E6" i="72" l="1"/>
  <c r="E5" i="72"/>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H343" i="78" s="1"/>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K209" i="78" s="1"/>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K257" i="78" s="1"/>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H139" i="77" s="1"/>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H211" i="77" s="1"/>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H283" i="77" s="1"/>
  <c r="F289" i="77"/>
  <c r="G289" i="77"/>
  <c r="F295" i="77"/>
  <c r="G295" i="77"/>
  <c r="F301" i="77"/>
  <c r="G301" i="77"/>
  <c r="F307" i="77"/>
  <c r="G307" i="77"/>
  <c r="F313" i="77"/>
  <c r="G313" i="77"/>
  <c r="F319" i="77"/>
  <c r="G319" i="77"/>
  <c r="H319" i="77" s="1"/>
  <c r="F325" i="77"/>
  <c r="G325" i="77"/>
  <c r="F331" i="77"/>
  <c r="G331" i="77"/>
  <c r="F337" i="77"/>
  <c r="G337" i="77"/>
  <c r="F343" i="77"/>
  <c r="G343" i="77"/>
  <c r="F349" i="77"/>
  <c r="G349" i="77"/>
  <c r="F355" i="77"/>
  <c r="G355" i="77"/>
  <c r="H355" i="77" s="1"/>
  <c r="F361" i="77"/>
  <c r="G361" i="77"/>
  <c r="F367" i="77"/>
  <c r="G367" i="77"/>
  <c r="F373" i="77"/>
  <c r="G373" i="77"/>
  <c r="F379" i="77"/>
  <c r="G379" i="77"/>
  <c r="F385" i="77"/>
  <c r="G385" i="77"/>
  <c r="F391" i="77"/>
  <c r="G391" i="77"/>
  <c r="H391" i="77" s="1"/>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296" i="78" l="1"/>
  <c r="K373" i="78"/>
  <c r="H193" i="78"/>
  <c r="K309" i="78"/>
  <c r="H265" i="78"/>
  <c r="K425" i="78"/>
  <c r="K162" i="78"/>
  <c r="K146" i="78"/>
  <c r="K138" i="78"/>
  <c r="K401" i="78"/>
  <c r="K313" i="78"/>
  <c r="H361" i="77"/>
  <c r="K348" i="77"/>
  <c r="K340" i="77"/>
  <c r="K324" i="77"/>
  <c r="K196" i="77"/>
  <c r="K177" i="77"/>
  <c r="K287" i="78"/>
  <c r="K279" i="78"/>
  <c r="K247" i="78"/>
  <c r="K183" i="78"/>
  <c r="K167" i="78"/>
  <c r="K127" i="78"/>
  <c r="K108" i="78"/>
  <c r="K79" i="78"/>
  <c r="K71" i="78"/>
  <c r="K409" i="78"/>
  <c r="H271" i="78"/>
  <c r="H235" i="78"/>
  <c r="H175" i="78"/>
  <c r="H127" i="78"/>
  <c r="H91" i="78"/>
  <c r="H79" i="78"/>
  <c r="K422" i="78"/>
  <c r="K406" i="78"/>
  <c r="K142" i="78"/>
  <c r="K70" i="78"/>
  <c r="H223" i="78"/>
  <c r="H151" i="78"/>
  <c r="K408" i="77"/>
  <c r="K216" i="77"/>
  <c r="K213" i="77"/>
  <c r="K192" i="77"/>
  <c r="K283" i="78"/>
  <c r="K275" i="78"/>
  <c r="K243" i="78"/>
  <c r="K203" i="78"/>
  <c r="K200" i="78"/>
  <c r="K187" i="78"/>
  <c r="K176" i="78"/>
  <c r="K155" i="78"/>
  <c r="K75" i="78"/>
  <c r="H103" i="77"/>
  <c r="K274" i="77"/>
  <c r="K162" i="77"/>
  <c r="H373" i="78"/>
  <c r="H325" i="78"/>
  <c r="K305" i="78"/>
  <c r="H247" i="78"/>
  <c r="K421" i="77"/>
  <c r="K265" i="77"/>
  <c r="K241" i="77"/>
  <c r="K371" i="78"/>
  <c r="K347" i="78"/>
  <c r="K331" i="78"/>
  <c r="K327" i="78"/>
  <c r="K268" i="78"/>
  <c r="K264" i="78"/>
  <c r="K220" i="78"/>
  <c r="K216" i="78"/>
  <c r="K367" i="77"/>
  <c r="K351" i="77"/>
  <c r="K380" i="78"/>
  <c r="K353" i="78"/>
  <c r="K352" i="78"/>
  <c r="K349" i="78"/>
  <c r="K317" i="78"/>
  <c r="K386" i="78"/>
  <c r="K362" i="78"/>
  <c r="K338" i="78"/>
  <c r="K342" i="77"/>
  <c r="K338" i="77"/>
  <c r="K97" i="77"/>
  <c r="K85" i="77"/>
  <c r="K411" i="78"/>
  <c r="K394" i="78"/>
  <c r="K390" i="78"/>
  <c r="K378" i="78"/>
  <c r="K369" i="78"/>
  <c r="K357" i="78"/>
  <c r="K345" i="78"/>
  <c r="K337" i="78"/>
  <c r="K311" i="78"/>
  <c r="K307" i="78"/>
  <c r="K303" i="78"/>
  <c r="K294" i="78"/>
  <c r="K241" i="78"/>
  <c r="K140" i="78"/>
  <c r="K116" i="78"/>
  <c r="K92" i="78"/>
  <c r="K84" i="78"/>
  <c r="K80" i="78"/>
  <c r="K72" i="78"/>
  <c r="K68" i="78"/>
  <c r="H265" i="77"/>
  <c r="H193" i="77"/>
  <c r="K283" i="77"/>
  <c r="K247" i="77"/>
  <c r="K228" i="77"/>
  <c r="K220" i="77"/>
  <c r="K207" i="77"/>
  <c r="K198" i="77"/>
  <c r="K194" i="77"/>
  <c r="K420" i="78"/>
  <c r="K416" i="78"/>
  <c r="K403" i="78"/>
  <c r="K399" i="78"/>
  <c r="K383" i="78"/>
  <c r="K367" i="78"/>
  <c r="K366" i="78"/>
  <c r="K350" i="78"/>
  <c r="K329" i="78"/>
  <c r="K325" i="78"/>
  <c r="K321" i="78"/>
  <c r="K266" i="78"/>
  <c r="K262" i="78"/>
  <c r="K258" i="78"/>
  <c r="K251" i="78"/>
  <c r="K230" i="78"/>
  <c r="K227" i="78"/>
  <c r="K214" i="78"/>
  <c r="K193" i="78"/>
  <c r="K189" i="78"/>
  <c r="K185" i="78"/>
  <c r="K181" i="78"/>
  <c r="K177" i="78"/>
  <c r="K170" i="78"/>
  <c r="K150" i="78"/>
  <c r="K149" i="78"/>
  <c r="K129" i="78"/>
  <c r="K125" i="78"/>
  <c r="K101" i="78"/>
  <c r="K97" i="78"/>
  <c r="K93" i="78"/>
  <c r="K313" i="77"/>
  <c r="K297" i="77"/>
  <c r="K285" i="77"/>
  <c r="K144" i="77"/>
  <c r="K112" i="77"/>
  <c r="K368" i="78"/>
  <c r="K302" i="78"/>
  <c r="K248" i="78"/>
  <c r="K236" i="78"/>
  <c r="K131" i="78"/>
  <c r="K87" i="78"/>
  <c r="H163" i="77"/>
  <c r="K426" i="77"/>
  <c r="K422" i="77"/>
  <c r="K414" i="77"/>
  <c r="K378" i="77"/>
  <c r="K370" i="77"/>
  <c r="K354" i="77"/>
  <c r="K349" i="77"/>
  <c r="K345" i="77"/>
  <c r="K310" i="77"/>
  <c r="K252" i="77"/>
  <c r="K248" i="77"/>
  <c r="K187" i="77"/>
  <c r="K159" i="77"/>
  <c r="K151" i="77"/>
  <c r="K90" i="77"/>
  <c r="K86" i="77"/>
  <c r="K78" i="77"/>
  <c r="K70" i="77"/>
  <c r="K407" i="78"/>
  <c r="K405" i="78"/>
  <c r="K400" i="78"/>
  <c r="K392" i="78"/>
  <c r="K391" i="78"/>
  <c r="K388" i="78"/>
  <c r="K374" i="78"/>
  <c r="K359" i="78"/>
  <c r="K358" i="78"/>
  <c r="K341" i="78"/>
  <c r="K335" i="78"/>
  <c r="K332" i="78"/>
  <c r="K326" i="78"/>
  <c r="K322" i="78"/>
  <c r="K319" i="78"/>
  <c r="K314" i="78"/>
  <c r="K304" i="78"/>
  <c r="K295" i="78"/>
  <c r="K282" i="78"/>
  <c r="K269" i="78"/>
  <c r="K265" i="78"/>
  <c r="K261" i="78"/>
  <c r="K254" i="78"/>
  <c r="K244" i="78"/>
  <c r="K240" i="78"/>
  <c r="K233" i="78"/>
  <c r="K224" i="78"/>
  <c r="K219" i="78"/>
  <c r="K194" i="78"/>
  <c r="K190" i="78"/>
  <c r="K186" i="78"/>
  <c r="K178" i="78"/>
  <c r="K156" i="78"/>
  <c r="K147" i="78"/>
  <c r="K143" i="78"/>
  <c r="K132" i="78"/>
  <c r="K122" i="78"/>
  <c r="K114" i="78"/>
  <c r="K113" i="78"/>
  <c r="K105" i="78"/>
  <c r="K100" i="78"/>
  <c r="K91" i="78"/>
  <c r="H415" i="78"/>
  <c r="H379" i="78"/>
  <c r="H367" i="78"/>
  <c r="H337" i="78"/>
  <c r="H319" i="78"/>
  <c r="H295" i="78"/>
  <c r="H199" i="78"/>
  <c r="H181" i="78"/>
  <c r="H85" i="78"/>
  <c r="K364" i="77"/>
  <c r="K352" i="77"/>
  <c r="K343" i="77"/>
  <c r="K270" i="77"/>
  <c r="K250" i="77"/>
  <c r="K246" i="77"/>
  <c r="K231" i="77"/>
  <c r="K205" i="77"/>
  <c r="K193" i="77"/>
  <c r="K174" i="77"/>
  <c r="K166" i="77"/>
  <c r="K108" i="77"/>
  <c r="K88" i="77"/>
  <c r="K84" i="77"/>
  <c r="K72" i="77"/>
  <c r="K68" i="77"/>
  <c r="K421" i="78"/>
  <c r="K413" i="78"/>
  <c r="K412" i="78"/>
  <c r="K408" i="78"/>
  <c r="K395" i="78"/>
  <c r="K389" i="78"/>
  <c r="K379" i="78"/>
  <c r="K370" i="78"/>
  <c r="K351" i="78"/>
  <c r="K346" i="78"/>
  <c r="K328" i="78"/>
  <c r="K324" i="78"/>
  <c r="K310" i="78"/>
  <c r="K306" i="78"/>
  <c r="K299" i="78"/>
  <c r="K290" i="78"/>
  <c r="K284" i="78"/>
  <c r="K280" i="78"/>
  <c r="K272" i="78"/>
  <c r="K267" i="78"/>
  <c r="K259" i="78"/>
  <c r="K246" i="78"/>
  <c r="K221" i="78"/>
  <c r="K217" i="78"/>
  <c r="K213" i="78"/>
  <c r="K206" i="78"/>
  <c r="K197" i="78"/>
  <c r="K192" i="78"/>
  <c r="K184" i="78"/>
  <c r="K180" i="78"/>
  <c r="K173" i="78"/>
  <c r="K159" i="78"/>
  <c r="K145" i="78"/>
  <c r="K137" i="78"/>
  <c r="K134" i="78"/>
  <c r="K128" i="78"/>
  <c r="K124" i="78"/>
  <c r="K117" i="78"/>
  <c r="K102" i="78"/>
  <c r="K98" i="78"/>
  <c r="K95" i="78"/>
  <c r="K81" i="78"/>
  <c r="K319" i="77"/>
  <c r="K306" i="77"/>
  <c r="K304" i="77"/>
  <c r="K302" i="77"/>
  <c r="K223" i="77"/>
  <c r="K219" i="77"/>
  <c r="K217" i="77"/>
  <c r="K175" i="77"/>
  <c r="K418" i="78"/>
  <c r="K398" i="78"/>
  <c r="K375" i="78"/>
  <c r="K354" i="78"/>
  <c r="K334" i="78"/>
  <c r="K333" i="78"/>
  <c r="K300" i="77"/>
  <c r="K294" i="77"/>
  <c r="K288" i="77"/>
  <c r="K286" i="77"/>
  <c r="K284" i="77"/>
  <c r="K229" i="77"/>
  <c r="K169" i="77"/>
  <c r="K165" i="77"/>
  <c r="K163" i="77"/>
  <c r="K419" i="78"/>
  <c r="K417" i="78"/>
  <c r="K397" i="78"/>
  <c r="K396" i="78"/>
  <c r="K376" i="78"/>
  <c r="K355" i="78"/>
  <c r="K418" i="77"/>
  <c r="K403" i="77"/>
  <c r="K402" i="77"/>
  <c r="K399" i="77"/>
  <c r="K397" i="77"/>
  <c r="K396" i="77"/>
  <c r="K394" i="77"/>
  <c r="K392" i="77"/>
  <c r="K391" i="77"/>
  <c r="K373" i="77"/>
  <c r="K337" i="77"/>
  <c r="K336" i="77"/>
  <c r="K328" i="77"/>
  <c r="K259" i="77"/>
  <c r="K256" i="77"/>
  <c r="K243" i="77"/>
  <c r="K189" i="77"/>
  <c r="K157" i="77"/>
  <c r="K156" i="77"/>
  <c r="K152" i="77"/>
  <c r="K138" i="77"/>
  <c r="K81" i="77"/>
  <c r="K424" i="78"/>
  <c r="K423" i="78"/>
  <c r="K404" i="78"/>
  <c r="K385" i="78"/>
  <c r="K384" i="78"/>
  <c r="K365" i="78"/>
  <c r="K364" i="78"/>
  <c r="K363" i="78"/>
  <c r="K344" i="78"/>
  <c r="K343" i="78"/>
  <c r="K342" i="78"/>
  <c r="K340" i="78"/>
  <c r="K339" i="78"/>
  <c r="K323" i="78"/>
  <c r="K320" i="78"/>
  <c r="K316" i="78"/>
  <c r="K315" i="78"/>
  <c r="K278" i="78"/>
  <c r="K277" i="78"/>
  <c r="K276" i="78"/>
  <c r="K212" i="78"/>
  <c r="K211" i="78"/>
  <c r="K210" i="78"/>
  <c r="K208" i="78"/>
  <c r="K207" i="78"/>
  <c r="K205" i="78"/>
  <c r="K204" i="78"/>
  <c r="K152" i="78"/>
  <c r="K151" i="78"/>
  <c r="K111" i="78"/>
  <c r="K110" i="78"/>
  <c r="K109" i="78"/>
  <c r="K77" i="78"/>
  <c r="K133" i="77"/>
  <c r="K132" i="77"/>
  <c r="K129" i="77"/>
  <c r="K127" i="77"/>
  <c r="K126" i="77"/>
  <c r="K124" i="77"/>
  <c r="K122" i="77"/>
  <c r="K121" i="77"/>
  <c r="K115" i="77"/>
  <c r="K111" i="77"/>
  <c r="K109" i="77"/>
  <c r="K105" i="77"/>
  <c r="K99" i="77"/>
  <c r="K426" i="78"/>
  <c r="K415" i="78"/>
  <c r="K414" i="78"/>
  <c r="K410" i="78"/>
  <c r="K402" i="78"/>
  <c r="K393" i="78"/>
  <c r="K387" i="78"/>
  <c r="K382" i="78"/>
  <c r="K381" i="78"/>
  <c r="K377" i="78"/>
  <c r="K372" i="78"/>
  <c r="K361" i="78"/>
  <c r="K360" i="78"/>
  <c r="K356" i="78"/>
  <c r="K348" i="78"/>
  <c r="K336" i="78"/>
  <c r="K330" i="78"/>
  <c r="K318" i="78"/>
  <c r="K312" i="78"/>
  <c r="K293" i="78"/>
  <c r="K292" i="78"/>
  <c r="K291" i="78"/>
  <c r="K289" i="78"/>
  <c r="K288" i="78"/>
  <c r="K263" i="78"/>
  <c r="K260" i="78"/>
  <c r="K239" i="78"/>
  <c r="K238" i="78"/>
  <c r="K237" i="78"/>
  <c r="K235" i="78"/>
  <c r="K234" i="78"/>
  <c r="K232" i="78"/>
  <c r="K231" i="78"/>
  <c r="K182" i="78"/>
  <c r="K179" i="78"/>
  <c r="K165" i="78"/>
  <c r="K163" i="78"/>
  <c r="K135" i="78"/>
  <c r="K120" i="78"/>
  <c r="K119" i="78"/>
  <c r="K96" i="78"/>
  <c r="K90" i="78"/>
  <c r="K89" i="78"/>
  <c r="K88" i="78"/>
  <c r="K86" i="78"/>
  <c r="K308" i="78"/>
  <c r="K301" i="78"/>
  <c r="K300" i="78"/>
  <c r="K298" i="78"/>
  <c r="K297" i="78"/>
  <c r="K286" i="78"/>
  <c r="K285" i="78"/>
  <c r="K281" i="78"/>
  <c r="K274" i="78"/>
  <c r="K273" i="78"/>
  <c r="K271" i="78"/>
  <c r="K270" i="78"/>
  <c r="K256" i="78"/>
  <c r="K255" i="78"/>
  <c r="K253" i="78"/>
  <c r="K252" i="78"/>
  <c r="K250" i="78"/>
  <c r="K249" i="78"/>
  <c r="K245" i="78"/>
  <c r="K242" i="78"/>
  <c r="K229" i="78"/>
  <c r="K228" i="78"/>
  <c r="K226" i="78"/>
  <c r="K225" i="78"/>
  <c r="K223" i="78"/>
  <c r="K222" i="78"/>
  <c r="K218" i="78"/>
  <c r="K215" i="78"/>
  <c r="K202" i="78"/>
  <c r="K201" i="78"/>
  <c r="K199" i="78"/>
  <c r="K198" i="78"/>
  <c r="K196" i="78"/>
  <c r="K195" i="78"/>
  <c r="K191" i="78"/>
  <c r="K188" i="78"/>
  <c r="K175" i="78"/>
  <c r="K174" i="78"/>
  <c r="K172" i="78"/>
  <c r="K171" i="78"/>
  <c r="K169" i="78"/>
  <c r="K168" i="78"/>
  <c r="K161" i="78"/>
  <c r="K160" i="78"/>
  <c r="K158" i="78"/>
  <c r="K153" i="78"/>
  <c r="K144" i="78"/>
  <c r="K141" i="78"/>
  <c r="K133" i="78"/>
  <c r="K126" i="78"/>
  <c r="K123" i="78"/>
  <c r="K115" i="78"/>
  <c r="K107" i="78"/>
  <c r="K106" i="78"/>
  <c r="K104" i="78"/>
  <c r="K99" i="78"/>
  <c r="K83" i="78"/>
  <c r="K82" i="78"/>
  <c r="K78" i="78"/>
  <c r="K74" i="78"/>
  <c r="K73" i="78"/>
  <c r="K69" i="78"/>
  <c r="H409" i="78"/>
  <c r="H361" i="78"/>
  <c r="H307" i="78"/>
  <c r="H253" i="78"/>
  <c r="H163" i="78"/>
  <c r="H109" i="78"/>
  <c r="H397" i="78"/>
  <c r="H229" i="78"/>
  <c r="H121" i="78"/>
  <c r="H103"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Q11" i="64"/>
  <c r="T10" i="64"/>
  <c r="Q10" i="64"/>
  <c r="H10" i="64"/>
  <c r="F7" i="77" s="1"/>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5" i="64"/>
  <c r="K11" i="64"/>
  <c r="K12" i="64"/>
  <c r="K13" i="64"/>
  <c r="K14" i="64"/>
  <c r="AF21" i="72" l="1"/>
  <c r="AE21" i="72" s="1"/>
  <c r="J18" i="78" s="1"/>
  <c r="AF30" i="72"/>
  <c r="AE30" i="72" s="1"/>
  <c r="J27" i="78" s="1"/>
  <c r="AB23" i="64"/>
  <c r="AA23" i="64" s="1"/>
  <c r="J20" i="77" s="1"/>
  <c r="AB24" i="64"/>
  <c r="AA24" i="64" s="1"/>
  <c r="J21" i="77" s="1"/>
  <c r="AB23" i="72"/>
  <c r="AF51" i="72"/>
  <c r="AE51" i="72" s="1"/>
  <c r="J48" i="78" s="1"/>
  <c r="AB18" i="72"/>
  <c r="AC18" i="72" s="1"/>
  <c r="I15" i="78" s="1"/>
  <c r="X61" i="64"/>
  <c r="Z61" i="64" s="1"/>
  <c r="AB61" i="72"/>
  <c r="AD61" i="72" s="1"/>
  <c r="AF37" i="72"/>
  <c r="AE37" i="72" s="1"/>
  <c r="J34" i="78" s="1"/>
  <c r="AB63" i="72"/>
  <c r="AD63" i="72" s="1"/>
  <c r="AB42" i="64"/>
  <c r="AA42" i="64" s="1"/>
  <c r="J39" i="77" s="1"/>
  <c r="X45" i="64"/>
  <c r="Y45" i="64" s="1"/>
  <c r="I42" i="77" s="1"/>
  <c r="X63" i="64"/>
  <c r="Z63" i="64" s="1"/>
  <c r="AB54" i="72"/>
  <c r="AC54" i="72" s="1"/>
  <c r="I51" i="78" s="1"/>
  <c r="AF62" i="72"/>
  <c r="AE62" i="72" s="1"/>
  <c r="J59" i="78" s="1"/>
  <c r="X23" i="64"/>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AB19" i="72"/>
  <c r="AD19" i="72" s="1"/>
  <c r="M46" i="72"/>
  <c r="F43" i="78"/>
  <c r="M64" i="72"/>
  <c r="B223" i="68"/>
  <c r="M10" i="72"/>
  <c r="AB10" i="72" s="1"/>
  <c r="AD23" i="72"/>
  <c r="AC23" i="72"/>
  <c r="I20" i="78" s="1"/>
  <c r="AB20" i="72"/>
  <c r="AC20" i="72" s="1"/>
  <c r="I17" i="78" s="1"/>
  <c r="AB21" i="72"/>
  <c r="AD21" i="72" s="1"/>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C21" i="72"/>
  <c r="O47" i="74" s="1"/>
  <c r="AF27" i="72"/>
  <c r="AE27" i="72" s="1"/>
  <c r="J24" i="78" s="1"/>
  <c r="AB26" i="72"/>
  <c r="AF44" i="72"/>
  <c r="AE44" i="72" s="1"/>
  <c r="J41" i="78" s="1"/>
  <c r="AB43" i="72"/>
  <c r="AD51" i="72"/>
  <c r="AF61" i="72"/>
  <c r="AE61" i="72" s="1"/>
  <c r="J58" i="78" s="1"/>
  <c r="AB60" i="72"/>
  <c r="AB27" i="72"/>
  <c r="AF33" i="72"/>
  <c r="AE33" i="72" s="1"/>
  <c r="J30" i="78" s="1"/>
  <c r="AB32" i="72"/>
  <c r="AB33" i="72"/>
  <c r="AD36" i="72"/>
  <c r="AC36" i="72"/>
  <c r="I33"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AB18" i="64"/>
  <c r="AA18" i="64" s="1"/>
  <c r="J15" i="77" s="1"/>
  <c r="X27" i="64"/>
  <c r="Y27" i="64" s="1"/>
  <c r="I24" i="77" s="1"/>
  <c r="AB49" i="64"/>
  <c r="AA49" i="64" s="1"/>
  <c r="J46" i="77" s="1"/>
  <c r="AB66" i="64"/>
  <c r="AA66" i="64" s="1"/>
  <c r="J63" i="77" s="1"/>
  <c r="L18" i="66"/>
  <c r="AD18" i="66"/>
  <c r="L8" i="66"/>
  <c r="R18" i="66"/>
  <c r="X18" i="66"/>
  <c r="X8" i="66"/>
  <c r="R8" i="66"/>
  <c r="Y52" i="64"/>
  <c r="I49" i="77" s="1"/>
  <c r="Z52" i="64"/>
  <c r="X35" i="64"/>
  <c r="Y35" i="64" s="1"/>
  <c r="I32" i="77" s="1"/>
  <c r="X51" i="64"/>
  <c r="Z51" i="64" s="1"/>
  <c r="X39" i="64"/>
  <c r="X40" i="64"/>
  <c r="Z40" i="64" s="1"/>
  <c r="AB45" i="64"/>
  <c r="AA45" i="64" s="1"/>
  <c r="AB63" i="64"/>
  <c r="AA63" i="64" s="1"/>
  <c r="J6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Z54" i="64"/>
  <c r="AB59" i="64"/>
  <c r="AA59" i="64" s="1"/>
  <c r="J56" i="77" s="1"/>
  <c r="X66" i="64"/>
  <c r="Z66" i="64" s="1"/>
  <c r="AB68" i="64"/>
  <c r="AA68" i="64" s="1"/>
  <c r="J65" i="77" s="1"/>
  <c r="X42" i="64"/>
  <c r="Z42" i="64" s="1"/>
  <c r="X37" i="64"/>
  <c r="AB61" i="64"/>
  <c r="AA61" i="64" s="1"/>
  <c r="J58" i="77" s="1"/>
  <c r="B221" i="68"/>
  <c r="B222" i="68"/>
  <c r="AB14" i="64"/>
  <c r="AA14" i="64" s="1"/>
  <c r="J11" i="77" s="1"/>
  <c r="X14" i="64"/>
  <c r="Z25" i="64"/>
  <c r="AB29" i="64"/>
  <c r="AA29" i="64" s="1"/>
  <c r="J26" i="77" s="1"/>
  <c r="X28" i="64"/>
  <c r="X29" i="64"/>
  <c r="X32" i="64"/>
  <c r="AB15" i="64"/>
  <c r="AA15" i="64" s="1"/>
  <c r="J12" i="77" s="1"/>
  <c r="Z16" i="64"/>
  <c r="AB50" i="64"/>
  <c r="AA50" i="64" s="1"/>
  <c r="J47" i="77" s="1"/>
  <c r="X50" i="64"/>
  <c r="I16" i="64"/>
  <c r="Z23" i="64"/>
  <c r="Y23" i="64"/>
  <c r="I20" i="77" s="1"/>
  <c r="Y61" i="64"/>
  <c r="I58" i="77" s="1"/>
  <c r="I28" i="64"/>
  <c r="X30" i="64"/>
  <c r="AB33" i="64"/>
  <c r="AA33" i="64" s="1"/>
  <c r="J30" i="77" s="1"/>
  <c r="X33" i="64"/>
  <c r="Z56" i="64"/>
  <c r="AB67" i="64"/>
  <c r="AA67" i="64" s="1"/>
  <c r="J64" i="77" s="1"/>
  <c r="X67" i="64"/>
  <c r="AB31" i="64"/>
  <c r="AA31" i="64" s="1"/>
  <c r="J28" i="77" s="1"/>
  <c r="X31" i="64"/>
  <c r="Z68" i="64"/>
  <c r="Y68" i="64"/>
  <c r="I65" i="77" s="1"/>
  <c r="AB48" i="64"/>
  <c r="AA48" i="64" s="1"/>
  <c r="J45" i="77" s="1"/>
  <c r="X48" i="64"/>
  <c r="AB65" i="64"/>
  <c r="AA65" i="64" s="1"/>
  <c r="J62" i="77" s="1"/>
  <c r="X64" i="64"/>
  <c r="X65"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R28" i="66" l="1"/>
  <c r="Z24" i="64"/>
  <c r="Y19" i="64"/>
  <c r="I16" i="77" s="1"/>
  <c r="AD55" i="72"/>
  <c r="K51" i="78"/>
  <c r="R48" i="66"/>
  <c r="K10" i="64"/>
  <c r="L10" i="64" s="1"/>
  <c r="AD20" i="72"/>
  <c r="AD54" i="72"/>
  <c r="R38" i="66"/>
  <c r="K15" i="78"/>
  <c r="Z45" i="64"/>
  <c r="Y59" i="64"/>
  <c r="I56" i="77" s="1"/>
  <c r="L38" i="66"/>
  <c r="AD38" i="66"/>
  <c r="W50" i="74"/>
  <c r="AJ8" i="66"/>
  <c r="AD8" i="66"/>
  <c r="X28" i="66"/>
  <c r="X48" i="66"/>
  <c r="AD28" i="66"/>
  <c r="AJ38" i="66"/>
  <c r="AJ28" i="66"/>
  <c r="L48" i="66"/>
  <c r="K20" i="77"/>
  <c r="AC24" i="64"/>
  <c r="L28" i="66"/>
  <c r="AJ48" i="66"/>
  <c r="X38" i="66"/>
  <c r="AD48" i="66"/>
  <c r="AJ18" i="66"/>
  <c r="K21" i="77"/>
  <c r="Y66" i="64"/>
  <c r="I63" i="77" s="1"/>
  <c r="K63" i="77" s="1"/>
  <c r="AC61" i="72"/>
  <c r="I58" i="78" s="1"/>
  <c r="Y63" i="64"/>
  <c r="I60" i="77" s="1"/>
  <c r="K60" i="77" s="1"/>
  <c r="AC63" i="72"/>
  <c r="I60" i="78" s="1"/>
  <c r="K60" i="78" s="1"/>
  <c r="AD38" i="72"/>
  <c r="AD39" i="72"/>
  <c r="K54" i="78"/>
  <c r="W30" i="74"/>
  <c r="AA7" i="74"/>
  <c r="U17" i="74"/>
  <c r="U37" i="74"/>
  <c r="K40" i="74"/>
  <c r="AA17" i="74"/>
  <c r="AA27" i="74"/>
  <c r="AG47" i="74"/>
  <c r="K33" i="78"/>
  <c r="K52" i="78"/>
  <c r="K31" i="78"/>
  <c r="Q10" i="74"/>
  <c r="Q50" i="74"/>
  <c r="AG27" i="74"/>
  <c r="O3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K16" i="77"/>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AC16" i="64"/>
  <c r="J13" i="77"/>
  <c r="K13" i="77" s="1"/>
  <c r="Y42" i="64"/>
  <c r="I39" i="77" s="1"/>
  <c r="K39" i="77" s="1"/>
  <c r="AC54" i="64"/>
  <c r="J51" i="77"/>
  <c r="K51" i="77" s="1"/>
  <c r="Y51" i="64"/>
  <c r="I48" i="77" s="1"/>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53" i="74"/>
  <c r="AI33" i="74"/>
  <c r="K43" i="74"/>
  <c r="Q23" i="74"/>
  <c r="AI2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M44" i="74"/>
  <c r="AM54" i="74"/>
  <c r="AA54" i="74"/>
  <c r="O54" i="74"/>
  <c r="AG44" i="74"/>
  <c r="AA44" i="74"/>
  <c r="AG34" i="74"/>
  <c r="U34" i="74"/>
  <c r="O44" i="74"/>
  <c r="U44" i="74"/>
  <c r="AM34" i="74"/>
  <c r="AA34" i="74"/>
  <c r="O34" i="74"/>
  <c r="AG14" i="74"/>
  <c r="U14" i="74"/>
  <c r="AG24" i="74"/>
  <c r="U24" i="74"/>
  <c r="AM14" i="74"/>
  <c r="AA14" i="74"/>
  <c r="O14" i="74"/>
  <c r="AC45" i="64"/>
  <c r="AF13" i="66"/>
  <c r="J37"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24" i="66"/>
  <c r="W24" i="66"/>
  <c r="Q24" i="66"/>
  <c r="K2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C42" i="64"/>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N48" i="66"/>
  <c r="AL38" i="66"/>
  <c r="AF38" i="66"/>
  <c r="Z38" i="66"/>
  <c r="T38" i="66"/>
  <c r="Z28" i="66"/>
  <c r="N38" i="66"/>
  <c r="AF28" i="66"/>
  <c r="N28" i="66"/>
  <c r="Z18" i="66"/>
  <c r="Z8" i="66"/>
  <c r="AF18" i="66"/>
  <c r="T8" i="66"/>
  <c r="AL28" i="66"/>
  <c r="AL18" i="66"/>
  <c r="AF8" i="66"/>
  <c r="N18" i="66"/>
  <c r="O41" i="66"/>
  <c r="AC20" i="64"/>
  <c r="AL7" i="66"/>
  <c r="AC39" i="64"/>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C51" i="64"/>
  <c r="AM52" i="66"/>
  <c r="AG52" i="66"/>
  <c r="AA52" i="66"/>
  <c r="U52" i="66"/>
  <c r="AM22" i="66"/>
  <c r="U12" i="66"/>
  <c r="U32" i="66"/>
  <c r="O12" i="66"/>
  <c r="AA12" i="66"/>
  <c r="L64" i="64"/>
  <c r="G61" i="77" s="1"/>
  <c r="H61" i="77" s="1"/>
  <c r="L46" i="64"/>
  <c r="G43" i="77" s="1"/>
  <c r="H43" i="77" s="1"/>
  <c r="L28" i="64"/>
  <c r="G25" i="77" s="1"/>
  <c r="H25" i="77" s="1"/>
  <c r="L40" i="64"/>
  <c r="G37" i="77" s="1"/>
  <c r="H37" i="77" s="1"/>
  <c r="L58" i="64"/>
  <c r="G55" i="77" s="1"/>
  <c r="H55" i="77" s="1"/>
  <c r="L22" i="64"/>
  <c r="G19" i="77" s="1"/>
  <c r="H19" i="77" s="1"/>
  <c r="L52" i="64"/>
  <c r="G49" i="77" s="1"/>
  <c r="H49" i="77" s="1"/>
  <c r="L34" i="64"/>
  <c r="G31" i="77" s="1"/>
  <c r="H31" i="77" s="1"/>
  <c r="L16" i="64"/>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Z47" i="64"/>
  <c r="Y47" i="64"/>
  <c r="I44" i="77" s="1"/>
  <c r="K44" i="77" s="1"/>
  <c r="Y58" i="64"/>
  <c r="I55" i="77" s="1"/>
  <c r="K55" i="77" s="1"/>
  <c r="Z58" i="64"/>
  <c r="Z30" i="64"/>
  <c r="Y30" i="64"/>
  <c r="I27" i="77" s="1"/>
  <c r="K27" i="77" s="1"/>
  <c r="AC25" i="64"/>
  <c r="AC26" i="64"/>
  <c r="Z17" i="64"/>
  <c r="Y17" i="64"/>
  <c r="I14" i="77" s="1"/>
  <c r="K14" i="77" s="1"/>
  <c r="Z22" i="64"/>
  <c r="Y22" i="64"/>
  <c r="I19" i="77" s="1"/>
  <c r="K19" i="77" s="1"/>
  <c r="Z69" i="64"/>
  <c r="Y69" i="64"/>
  <c r="I66" i="77" s="1"/>
  <c r="K66" i="77" s="1"/>
  <c r="Z65" i="64"/>
  <c r="Y65" i="64"/>
  <c r="I62" i="77" s="1"/>
  <c r="K62" i="77" s="1"/>
  <c r="Z50" i="64"/>
  <c r="Y50" i="64"/>
  <c r="I47" i="77" s="1"/>
  <c r="K47" i="77" s="1"/>
  <c r="W13" i="55"/>
  <c r="X13" i="55" s="1"/>
  <c r="AB13" i="55" s="1"/>
  <c r="AC13" i="55"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N21" i="66" l="1"/>
  <c r="Z41" i="66"/>
  <c r="Q34" i="66"/>
  <c r="W34" i="66"/>
  <c r="AC34" i="66"/>
  <c r="AG12" i="66"/>
  <c r="R51" i="66"/>
  <c r="K14" i="66"/>
  <c r="AI53" i="74"/>
  <c r="AG22" i="66"/>
  <c r="AL8" i="66"/>
  <c r="T48" i="66"/>
  <c r="O22" i="66"/>
  <c r="AG42" i="66"/>
  <c r="T18" i="66"/>
  <c r="Z48" i="66"/>
  <c r="AJ31" i="66"/>
  <c r="W14" i="66"/>
  <c r="AI54" i="66"/>
  <c r="O24" i="74"/>
  <c r="U54" i="74"/>
  <c r="AI24" i="66"/>
  <c r="U22" i="66"/>
  <c r="AI44" i="66"/>
  <c r="AD11" i="66"/>
  <c r="Q14" i="66"/>
  <c r="Q54" i="66"/>
  <c r="AA22" i="66"/>
  <c r="AM42" i="66"/>
  <c r="T28" i="66"/>
  <c r="AF48" i="66"/>
  <c r="AJ41" i="66"/>
  <c r="AC14" i="66"/>
  <c r="K44" i="66"/>
  <c r="AA24" i="74"/>
  <c r="AG54" i="74"/>
  <c r="AM12" i="66"/>
  <c r="K34" i="66"/>
  <c r="O32" i="66"/>
  <c r="AA32" i="66"/>
  <c r="AM32" i="66"/>
  <c r="W44" i="66"/>
  <c r="AI34" i="66"/>
  <c r="O42" i="66"/>
  <c r="X21" i="66"/>
  <c r="W54" i="66"/>
  <c r="Q44" i="66"/>
  <c r="U42" i="66"/>
  <c r="AA42" i="66"/>
  <c r="AG32" i="66"/>
  <c r="O52" i="66"/>
  <c r="N8" i="66"/>
  <c r="AL48" i="66"/>
  <c r="L41" i="66"/>
  <c r="AI14" i="66"/>
  <c r="AC44" i="66"/>
  <c r="AM24" i="74"/>
  <c r="Z12" i="64"/>
  <c r="X13" i="64" s="1"/>
  <c r="Y13" i="64" s="1"/>
  <c r="I10" i="77" s="1"/>
  <c r="AJ21" i="66"/>
  <c r="X11" i="66"/>
  <c r="L21" i="66"/>
  <c r="AD21" i="66"/>
  <c r="AJ51" i="66"/>
  <c r="AD41" i="66"/>
  <c r="AF11" i="66"/>
  <c r="N51" i="66"/>
  <c r="AC13" i="74"/>
  <c r="K13" i="74"/>
  <c r="AC23" i="74"/>
  <c r="W43" i="74"/>
  <c r="Q43" i="74"/>
  <c r="AC53" i="74"/>
  <c r="R41" i="66"/>
  <c r="AJ11" i="66"/>
  <c r="L31" i="66"/>
  <c r="R31" i="66"/>
  <c r="X41" i="66"/>
  <c r="L51" i="66"/>
  <c r="T31" i="66"/>
  <c r="AF51" i="66"/>
  <c r="K23" i="74"/>
  <c r="W13" i="74"/>
  <c r="Q33" i="74"/>
  <c r="K33" i="74"/>
  <c r="AC43" i="74"/>
  <c r="K53" i="74"/>
  <c r="L11" i="66"/>
  <c r="R11" i="66"/>
  <c r="R21" i="66"/>
  <c r="X31" i="66"/>
  <c r="AD31" i="66"/>
  <c r="X51" i="66"/>
  <c r="AD51" i="66"/>
  <c r="T11" i="66"/>
  <c r="AL31" i="66"/>
  <c r="AG53" i="72"/>
  <c r="W23" i="74"/>
  <c r="AI13" i="74"/>
  <c r="AC33" i="74"/>
  <c r="W33" i="74"/>
  <c r="AI43" i="74"/>
  <c r="W53" i="74"/>
  <c r="AF9" i="74"/>
  <c r="AI39" i="74"/>
  <c r="AE15" i="74"/>
  <c r="AE55" i="74"/>
  <c r="N23" i="74"/>
  <c r="J8" i="74"/>
  <c r="P38" i="74"/>
  <c r="W32" i="74"/>
  <c r="X12" i="74"/>
  <c r="L22" i="74"/>
  <c r="R42" i="74"/>
  <c r="AD52" i="74"/>
  <c r="AG28" i="74"/>
  <c r="Z25" i="74"/>
  <c r="S21" i="74"/>
  <c r="AE31" i="74"/>
  <c r="AE51" i="74"/>
  <c r="X45" i="74"/>
  <c r="AI54" i="74"/>
  <c r="R51" i="74"/>
  <c r="X54" i="74"/>
  <c r="O9" i="74"/>
  <c r="AD8" i="74"/>
  <c r="AM45" i="74"/>
  <c r="Q21" i="74"/>
  <c r="AF39" i="74"/>
  <c r="K19" i="74"/>
  <c r="Q49" i="74"/>
  <c r="AK35" i="74"/>
  <c r="AL33" i="74"/>
  <c r="P28" i="74"/>
  <c r="AB48" i="74"/>
  <c r="K42" i="74"/>
  <c r="R22" i="74"/>
  <c r="AJ22" i="74"/>
  <c r="R32" i="74"/>
  <c r="L52" i="74"/>
  <c r="AM38" i="74"/>
  <c r="N45" i="74"/>
  <c r="AK21" i="74"/>
  <c r="M41" i="74"/>
  <c r="AJ15" i="74"/>
  <c r="Q24" i="74"/>
  <c r="AJ21" i="74"/>
  <c r="Q35" i="74"/>
  <c r="T32" i="74"/>
  <c r="M22" i="74"/>
  <c r="T19" i="74"/>
  <c r="N49" i="74"/>
  <c r="AC19" i="74"/>
  <c r="M15" i="74"/>
  <c r="Y55" i="74"/>
  <c r="Z13" i="74"/>
  <c r="AL43" i="74"/>
  <c r="J28" i="74"/>
  <c r="Q12" i="74"/>
  <c r="Q52" i="74"/>
  <c r="AD22" i="74"/>
  <c r="L32" i="74"/>
  <c r="AD32" i="74"/>
  <c r="Z15" i="74"/>
  <c r="Z55" i="74"/>
  <c r="AK11" i="74"/>
  <c r="M31" i="74"/>
  <c r="S51" i="74"/>
  <c r="AJ35" i="74"/>
  <c r="AI34" i="74"/>
  <c r="AD31" i="74"/>
  <c r="X34" i="74"/>
  <c r="AL52" i="74"/>
  <c r="AK42" i="74"/>
  <c r="U15" i="74"/>
  <c r="M38"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Z13" i="64" l="1"/>
  <c r="R13" i="54"/>
  <c r="S13" i="54" s="1"/>
  <c r="AL6" i="74"/>
  <c r="AF6" i="74"/>
  <c r="N6" i="74"/>
  <c r="Z6" i="74"/>
  <c r="T6" i="74"/>
  <c r="U6" i="74"/>
  <c r="AM6" i="74"/>
  <c r="O6" i="74"/>
  <c r="AA6" i="74"/>
  <c r="AG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9" i="55"/>
  <c r="AL249" i="55" s="1"/>
  <c r="AH249" i="55"/>
  <c r="AI249" i="55" s="1"/>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4" i="55"/>
  <c r="Y14" i="55"/>
  <c r="V14" i="55"/>
  <c r="T14" i="55"/>
  <c r="R14" i="55"/>
  <c r="P14" i="55"/>
  <c r="N14" i="55"/>
  <c r="L14" i="55"/>
  <c r="J14" i="55"/>
  <c r="B14"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5" i="55" l="1"/>
  <c r="AC205" i="55" s="1"/>
  <c r="AB217" i="55"/>
  <c r="AC217" i="55" s="1"/>
  <c r="AB241" i="55"/>
  <c r="AC241" i="55" s="1"/>
  <c r="AB213" i="55"/>
  <c r="AC213" i="55" s="1"/>
  <c r="AB209" i="55"/>
  <c r="AC209" i="55" s="1"/>
  <c r="AB221" i="55"/>
  <c r="AC221" i="55" s="1"/>
  <c r="AB245" i="55"/>
  <c r="AC245" i="55" s="1"/>
  <c r="AB237" i="55"/>
  <c r="AC237" i="55" s="1"/>
  <c r="AB249" i="55"/>
  <c r="AC249"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201" i="55"/>
  <c r="AC201" i="55" s="1"/>
  <c r="AB186" i="55"/>
  <c r="AC186" i="55" s="1"/>
  <c r="AB190" i="55"/>
  <c r="AC190" i="55" s="1"/>
  <c r="AB194" i="55"/>
  <c r="AC194" i="55" s="1"/>
  <c r="AB202" i="55"/>
  <c r="AC202" i="55" s="1"/>
  <c r="AB206" i="55"/>
  <c r="AC206" i="55" s="1"/>
  <c r="AB210" i="55"/>
  <c r="AC210" i="55" s="1"/>
  <c r="AB218" i="55"/>
  <c r="AC218" i="55" s="1"/>
  <c r="AB222" i="55"/>
  <c r="AC222" i="55" s="1"/>
  <c r="AB226" i="55"/>
  <c r="AC226" i="55" s="1"/>
  <c r="AB230" i="55"/>
  <c r="AC230" i="55" s="1"/>
  <c r="AB234" i="55"/>
  <c r="AC234" i="55" s="1"/>
  <c r="AB238" i="55"/>
  <c r="AC238" i="55" s="1"/>
  <c r="AB242" i="55"/>
  <c r="AC242" i="55" s="1"/>
  <c r="AB248" i="55"/>
  <c r="AC248" i="55" s="1"/>
  <c r="AB183" i="55"/>
  <c r="AC183" i="55" s="1"/>
  <c r="AB187" i="55"/>
  <c r="AC187" i="55" s="1"/>
  <c r="AB191" i="55"/>
  <c r="AC191" i="55" s="1"/>
  <c r="AB199" i="55"/>
  <c r="AC199" i="55" s="1"/>
  <c r="AB203" i="55"/>
  <c r="AC203" i="55" s="1"/>
  <c r="AB207" i="55"/>
  <c r="AC207" i="55" s="1"/>
  <c r="AB211" i="55"/>
  <c r="AC211" i="55" s="1"/>
  <c r="AB215" i="55"/>
  <c r="AC215" i="55" s="1"/>
  <c r="AB219" i="55"/>
  <c r="AC219" i="55" s="1"/>
  <c r="AB223" i="55"/>
  <c r="AC223" i="55" s="1"/>
  <c r="AB227" i="55"/>
  <c r="AC227" i="55" s="1"/>
  <c r="AB231" i="55"/>
  <c r="AC231" i="55" s="1"/>
  <c r="AB239" i="55"/>
  <c r="AC239" i="55" s="1"/>
  <c r="AB243" i="55"/>
  <c r="AC243" i="55" s="1"/>
  <c r="AB247" i="55"/>
  <c r="AC247" i="55" s="1"/>
  <c r="AB198" i="55"/>
  <c r="AC198" i="55" s="1"/>
  <c r="AB195" i="55"/>
  <c r="AC195" i="55" s="1"/>
  <c r="BJ17" i="54"/>
  <c r="BH17" i="54" s="1"/>
  <c r="BL17" i="54" s="1"/>
  <c r="AB235" i="55"/>
  <c r="AC235" i="55" s="1"/>
  <c r="AB28" i="55"/>
  <c r="AC28" i="55" s="1"/>
  <c r="AB32" i="55"/>
  <c r="AC32" i="55" s="1"/>
  <c r="AB40" i="55"/>
  <c r="AC40" i="55" s="1"/>
  <c r="AB44" i="55"/>
  <c r="AC44" i="55" s="1"/>
  <c r="AB48" i="55"/>
  <c r="AC48" i="55" s="1"/>
  <c r="AB56" i="55"/>
  <c r="AC56" i="55" s="1"/>
  <c r="AB68" i="55"/>
  <c r="AC68" i="55" s="1"/>
  <c r="AB88" i="55"/>
  <c r="AC88" i="55" s="1"/>
  <c r="AB92" i="55"/>
  <c r="AC92" i="55" s="1"/>
  <c r="AB96" i="55"/>
  <c r="AC96" i="55" s="1"/>
  <c r="AB100" i="55"/>
  <c r="AC100"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20" i="55"/>
  <c r="AC220" i="55" s="1"/>
  <c r="AB240" i="55"/>
  <c r="AC240" i="55" s="1"/>
  <c r="AB244" i="55"/>
  <c r="AC244" i="55" s="1"/>
  <c r="AB36" i="55"/>
  <c r="AC36" i="55" s="1"/>
  <c r="AB52" i="55"/>
  <c r="AC52" i="55" s="1"/>
  <c r="AB60" i="55"/>
  <c r="AC60" i="55" s="1"/>
  <c r="AB64" i="55"/>
  <c r="AC64" i="55" s="1"/>
  <c r="AB72" i="55"/>
  <c r="AC72" i="55" s="1"/>
  <c r="AB76" i="55"/>
  <c r="AC76" i="55" s="1"/>
  <c r="AB80" i="55"/>
  <c r="AC80" i="55" s="1"/>
  <c r="AB84" i="55"/>
  <c r="AC84"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AB197" i="55"/>
  <c r="AC197" i="55" s="1"/>
  <c r="BJ14" i="54"/>
  <c r="BJ15" i="54"/>
  <c r="BH15" i="54" s="1"/>
  <c r="BL15" i="54" s="1"/>
  <c r="BJ13" i="54"/>
  <c r="BH13" i="54" s="1"/>
  <c r="BL13" i="54" s="1"/>
  <c r="BJ16" i="54"/>
  <c r="BH16" i="54" s="1"/>
  <c r="BL16" i="54" s="1"/>
  <c r="W25" i="55"/>
  <c r="X25" i="55" s="1"/>
  <c r="AB25" i="55" s="1"/>
  <c r="AC25" i="55" s="1"/>
  <c r="W24" i="55"/>
  <c r="X24" i="55" s="1"/>
  <c r="AB24" i="55" s="1"/>
  <c r="AC24" i="55" s="1"/>
  <c r="W22" i="55"/>
  <c r="X22" i="55" s="1"/>
  <c r="AB22" i="55" s="1"/>
  <c r="AC22" i="55" s="1"/>
  <c r="W23" i="55"/>
  <c r="X23" i="55" s="1"/>
  <c r="AB23" i="55" s="1"/>
  <c r="AC23" i="55" s="1"/>
  <c r="AB214" i="55"/>
  <c r="AC214" i="55" s="1"/>
  <c r="AB104" i="55"/>
  <c r="AC104" i="55" s="1"/>
  <c r="AB246" i="55"/>
  <c r="AC246" i="55" s="1"/>
  <c r="W20" i="55"/>
  <c r="X20" i="55" s="1"/>
  <c r="AB20" i="55" s="1"/>
  <c r="AC20" i="55" s="1"/>
  <c r="W19" i="55"/>
  <c r="X19" i="55" s="1"/>
  <c r="AB19" i="55" s="1"/>
  <c r="AC19" i="55" s="1"/>
  <c r="AB224" i="55"/>
  <c r="AC224" i="55" s="1"/>
  <c r="W27" i="55"/>
  <c r="X27" i="55" s="1"/>
  <c r="AB27" i="55" s="1"/>
  <c r="AC27" i="55" s="1"/>
  <c r="W26" i="55"/>
  <c r="X26" i="55" s="1"/>
  <c r="AB26" i="55" s="1"/>
  <c r="AC26" i="55" s="1"/>
  <c r="BH18" i="54"/>
  <c r="BL18" i="54" s="1"/>
  <c r="W16" i="55"/>
  <c r="X16" i="55" s="1"/>
  <c r="AB16" i="55" s="1"/>
  <c r="AC16" i="55" s="1"/>
  <c r="W15" i="55"/>
  <c r="X15" i="55" s="1"/>
  <c r="AB15" i="55" s="1"/>
  <c r="AC15" i="55" s="1"/>
  <c r="W17" i="55"/>
  <c r="X17" i="55" s="1"/>
  <c r="AB17" i="55" s="1"/>
  <c r="AC17" i="55" s="1"/>
  <c r="W18" i="55"/>
  <c r="X18" i="55" s="1"/>
  <c r="AB18" i="55" s="1"/>
  <c r="AC18" i="55" s="1"/>
  <c r="AB168" i="55"/>
  <c r="AC168" i="55" s="1"/>
  <c r="W21" i="55"/>
  <c r="X21" i="55" s="1"/>
  <c r="AB21" i="55" s="1"/>
  <c r="AC21" i="55" s="1"/>
  <c r="BM19" i="54"/>
  <c r="BM23" i="54"/>
  <c r="BM27" i="54"/>
  <c r="BM31" i="54"/>
  <c r="BM35" i="54"/>
  <c r="BM39" i="54"/>
  <c r="BM43" i="54"/>
  <c r="BM47" i="54"/>
  <c r="BM51" i="54"/>
  <c r="BM55" i="54"/>
  <c r="BM59" i="54"/>
  <c r="BM63" i="54"/>
  <c r="BM67" i="54"/>
  <c r="BM71" i="54"/>
  <c r="BM75" i="54"/>
  <c r="BM79" i="54"/>
  <c r="BM83" i="54"/>
  <c r="BM87" i="54"/>
  <c r="BM91" i="54"/>
  <c r="BM95" i="54"/>
  <c r="BM99" i="54"/>
  <c r="AD203" i="55"/>
  <c r="AE203" i="55" s="1"/>
  <c r="AF203" i="55" s="1"/>
  <c r="AJ203"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90" i="55"/>
  <c r="AN190" i="55" s="1"/>
  <c r="AM192" i="55"/>
  <c r="AN192" i="55" s="1"/>
  <c r="AM194" i="55"/>
  <c r="AN194" i="55" s="1"/>
  <c r="AM196" i="55"/>
  <c r="AN196" i="55" s="1"/>
  <c r="AM198" i="55"/>
  <c r="AN198" i="55" s="1"/>
  <c r="AM200" i="55"/>
  <c r="AN200" i="55" s="1"/>
  <c r="AM203" i="55"/>
  <c r="AN203" i="55" s="1"/>
  <c r="AM205" i="55"/>
  <c r="AN205" i="55" s="1"/>
  <c r="AM207" i="55"/>
  <c r="AN207" i="55" s="1"/>
  <c r="AM209" i="55"/>
  <c r="AN209" i="55" s="1"/>
  <c r="AM211" i="55"/>
  <c r="AN211" i="55" s="1"/>
  <c r="AM213" i="55"/>
  <c r="AN213" i="55" s="1"/>
  <c r="AM215" i="55"/>
  <c r="AN215" i="55" s="1"/>
  <c r="AM217" i="55"/>
  <c r="AN217"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89" i="55"/>
  <c r="AN189" i="55" s="1"/>
  <c r="AM191" i="55"/>
  <c r="AN191" i="55" s="1"/>
  <c r="AM193" i="55"/>
  <c r="AN193" i="55" s="1"/>
  <c r="AM195" i="55"/>
  <c r="AN195" i="55" s="1"/>
  <c r="AM197" i="55"/>
  <c r="AN197" i="55" s="1"/>
  <c r="AM199" i="55"/>
  <c r="AN199" i="55" s="1"/>
  <c r="AM201" i="55"/>
  <c r="AN201" i="55" s="1"/>
  <c r="AM202" i="55"/>
  <c r="AN202" i="55" s="1"/>
  <c r="AM204" i="55"/>
  <c r="AN204" i="55" s="1"/>
  <c r="AM206" i="55"/>
  <c r="AN206" i="55" s="1"/>
  <c r="AM208" i="55"/>
  <c r="AN208" i="55" s="1"/>
  <c r="AM210" i="55"/>
  <c r="AN210" i="55" s="1"/>
  <c r="AM212" i="55"/>
  <c r="AN212" i="55" s="1"/>
  <c r="AM214" i="55"/>
  <c r="AN214" i="55" s="1"/>
  <c r="AM216" i="55"/>
  <c r="AN216" i="55" s="1"/>
  <c r="AM218" i="55"/>
  <c r="AN218"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9" i="55"/>
  <c r="AN249"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199" i="55"/>
  <c r="AE199" i="55" s="1"/>
  <c r="AF199" i="55" s="1"/>
  <c r="AJ199" i="55" s="1"/>
  <c r="AD207" i="55"/>
  <c r="AE207" i="55" s="1"/>
  <c r="AF207" i="55" s="1"/>
  <c r="AJ207" i="55" s="1"/>
  <c r="BM21" i="54"/>
  <c r="BM29" i="54"/>
  <c r="BM37" i="54"/>
  <c r="BM45" i="54"/>
  <c r="BM53" i="54"/>
  <c r="BM57" i="54"/>
  <c r="BM65" i="54"/>
  <c r="BM73" i="54"/>
  <c r="BM81" i="54"/>
  <c r="BM89" i="54"/>
  <c r="BM97" i="54"/>
  <c r="BM25" i="54"/>
  <c r="BM33" i="54"/>
  <c r="BM41" i="54"/>
  <c r="BM49" i="54"/>
  <c r="BM61" i="54"/>
  <c r="BM69" i="54"/>
  <c r="BM77" i="54"/>
  <c r="BM85" i="54"/>
  <c r="BM93" i="54"/>
  <c r="AD197" i="55"/>
  <c r="AE197" i="55" s="1"/>
  <c r="AF197" i="55" s="1"/>
  <c r="AJ197" i="55" s="1"/>
  <c r="AD201" i="55"/>
  <c r="AE201" i="55" s="1"/>
  <c r="AF201" i="55" s="1"/>
  <c r="AJ201" i="55" s="1"/>
  <c r="AD205" i="55"/>
  <c r="AE205" i="55" s="1"/>
  <c r="AF205" i="55" s="1"/>
  <c r="AJ205" i="55" s="1"/>
  <c r="AD209" i="55"/>
  <c r="AE209" i="55" s="1"/>
  <c r="AF209" i="55" s="1"/>
  <c r="AJ209"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225" i="55"/>
  <c r="AC225" i="55" s="1"/>
  <c r="AB229" i="55"/>
  <c r="AC229" i="55" s="1"/>
  <c r="AB233" i="55"/>
  <c r="AC233"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B228" i="55"/>
  <c r="AC228" i="55" s="1"/>
  <c r="AB232" i="55"/>
  <c r="AC232" i="55" s="1"/>
  <c r="AB236" i="55"/>
  <c r="AC236" i="55" s="1"/>
  <c r="F7" i="57"/>
  <c r="R66" i="54"/>
  <c r="R68" i="54"/>
  <c r="R70" i="54"/>
  <c r="R72" i="54"/>
  <c r="R74" i="54"/>
  <c r="R76" i="54"/>
  <c r="R78" i="54"/>
  <c r="R80" i="54"/>
  <c r="R82" i="54"/>
  <c r="R84" i="54"/>
  <c r="R86" i="54"/>
  <c r="R88" i="54"/>
  <c r="R90" i="54"/>
  <c r="R92" i="54"/>
  <c r="R94" i="54"/>
  <c r="R96" i="54"/>
  <c r="R98" i="54"/>
  <c r="R100" i="54"/>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4" i="55"/>
  <c r="X14" i="55" s="1"/>
  <c r="AB14" i="55" s="1"/>
  <c r="AC14"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4" i="55"/>
  <c r="AE114" i="55" s="1"/>
  <c r="AF114" i="55" s="1"/>
  <c r="AJ114" i="55" s="1"/>
  <c r="AD116" i="55"/>
  <c r="AE116" i="55" s="1"/>
  <c r="AF116" i="55" s="1"/>
  <c r="AJ116" i="55" s="1"/>
  <c r="AD118" i="55"/>
  <c r="AE118" i="55" s="1"/>
  <c r="AF118" i="55" s="1"/>
  <c r="AJ118" i="55" s="1"/>
  <c r="AD120" i="55"/>
  <c r="AE120" i="55" s="1"/>
  <c r="AF120" i="55" s="1"/>
  <c r="AJ12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9" i="55"/>
  <c r="AE179" i="55" s="1"/>
  <c r="AF179" i="55" s="1"/>
  <c r="AJ179" i="55" s="1"/>
  <c r="AD181" i="55"/>
  <c r="AE181" i="55" s="1"/>
  <c r="AF181" i="55" s="1"/>
  <c r="AJ181"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37" i="55"/>
  <c r="AE237" i="55" s="1"/>
  <c r="AF237" i="55" s="1"/>
  <c r="AJ237" i="55" s="1"/>
  <c r="W10" i="55"/>
  <c r="X10" i="55" s="1"/>
  <c r="AB10" i="55" s="1"/>
  <c r="AC10" i="55" s="1"/>
  <c r="W11" i="55"/>
  <c r="X11" i="55" s="1"/>
  <c r="AB11" i="55" s="1"/>
  <c r="AC11" i="55" s="1"/>
  <c r="W12" i="55"/>
  <c r="X12" i="55" s="1"/>
  <c r="AB12" i="55" s="1"/>
  <c r="AC12" i="55" s="1"/>
  <c r="AD26" i="55"/>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96" i="55"/>
  <c r="AE96" i="55" s="1"/>
  <c r="AF96" i="55" s="1"/>
  <c r="AJ96" i="55" s="1"/>
  <c r="AD97" i="55"/>
  <c r="AE97" i="55" s="1"/>
  <c r="AF97" i="55" s="1"/>
  <c r="AJ97" i="55" s="1"/>
  <c r="AD98" i="55"/>
  <c r="AE98" i="55" s="1"/>
  <c r="AF98" i="55" s="1"/>
  <c r="AJ98" i="55" s="1"/>
  <c r="AD99" i="55"/>
  <c r="AE99" i="55" s="1"/>
  <c r="AF99" i="55" s="1"/>
  <c r="AJ99" i="55" s="1"/>
  <c r="AD100" i="55"/>
  <c r="AE100" i="55" s="1"/>
  <c r="AF100" i="55" s="1"/>
  <c r="AJ100" i="55" s="1"/>
  <c r="AD115" i="55"/>
  <c r="AE115" i="55" s="1"/>
  <c r="AF115" i="55" s="1"/>
  <c r="AJ115" i="55" s="1"/>
  <c r="AD117" i="55"/>
  <c r="AE117" i="55" s="1"/>
  <c r="AF117" i="55" s="1"/>
  <c r="AJ117" i="55" s="1"/>
  <c r="AD119" i="55"/>
  <c r="AE119" i="55" s="1"/>
  <c r="AF119" i="55" s="1"/>
  <c r="AJ119" i="55" s="1"/>
  <c r="AD121" i="55"/>
  <c r="AE121" i="55" s="1"/>
  <c r="AF121" i="55" s="1"/>
  <c r="AJ121" i="55" s="1"/>
  <c r="AD178" i="55"/>
  <c r="AE178" i="55" s="1"/>
  <c r="AF178" i="55" s="1"/>
  <c r="AJ178" i="55" s="1"/>
  <c r="AD180" i="55"/>
  <c r="AE180" i="55" s="1"/>
  <c r="AF180" i="55" s="1"/>
  <c r="AJ180" i="55" s="1"/>
  <c r="AD182" i="55"/>
  <c r="AE182" i="55" s="1"/>
  <c r="AF182" i="55" s="1"/>
  <c r="AJ182" i="55" s="1"/>
  <c r="AD236" i="55"/>
  <c r="AE236" i="55" s="1"/>
  <c r="AF236" i="55" s="1"/>
  <c r="AJ236"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77" i="55"/>
  <c r="AE177" i="55" s="1"/>
  <c r="AF177" i="55" s="1"/>
  <c r="AJ177"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R63" i="54"/>
  <c r="AD24" i="55" l="1"/>
  <c r="AD27" i="55"/>
  <c r="AD18" i="55"/>
  <c r="BK13" i="54"/>
  <c r="AD15" i="55"/>
  <c r="AD23" i="55"/>
  <c r="AD22" i="55"/>
  <c r="AD25" i="55"/>
  <c r="BM13" i="54"/>
  <c r="AD16" i="55"/>
  <c r="AD20" i="55"/>
  <c r="AD17" i="55"/>
  <c r="AD19" i="55"/>
  <c r="BM18" i="54"/>
  <c r="F49" i="57"/>
  <c r="M15" i="56"/>
  <c r="N15" i="56" s="1"/>
  <c r="O9" i="56"/>
  <c r="P9" i="56" s="1"/>
  <c r="BK18" i="54"/>
  <c r="G49" i="57"/>
  <c r="O15" i="56"/>
  <c r="P15" i="56" s="1"/>
  <c r="AD21" i="55"/>
  <c r="AG203"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3" i="55"/>
  <c r="AG229" i="55"/>
  <c r="AG225" i="55"/>
  <c r="AG134" i="55"/>
  <c r="AG130" i="55"/>
  <c r="AG128" i="55"/>
  <c r="AG124" i="55"/>
  <c r="AG112" i="55"/>
  <c r="AG108" i="55"/>
  <c r="AG104" i="55"/>
  <c r="AG95" i="55"/>
  <c r="AG91" i="55"/>
  <c r="AG87" i="55"/>
  <c r="AG83" i="55"/>
  <c r="AG79" i="55"/>
  <c r="AG249" i="55"/>
  <c r="AG245" i="55"/>
  <c r="AG241" i="55"/>
  <c r="AG236" i="55"/>
  <c r="AG121" i="55"/>
  <c r="AG100" i="55"/>
  <c r="AG96" i="55"/>
  <c r="AG68" i="55"/>
  <c r="AG60" i="55"/>
  <c r="AG52" i="55"/>
  <c r="AG44" i="55"/>
  <c r="AG224" i="55"/>
  <c r="AG220" i="55"/>
  <c r="AG214" i="55"/>
  <c r="AG195" i="55"/>
  <c r="AG191" i="55"/>
  <c r="AG187" i="55"/>
  <c r="AG183" i="55"/>
  <c r="AG174" i="55"/>
  <c r="AG166" i="55"/>
  <c r="AG158" i="55"/>
  <c r="AG150" i="55"/>
  <c r="AG142" i="55"/>
  <c r="AG118" i="55"/>
  <c r="AG114"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05" i="55"/>
  <c r="AG197" i="55"/>
  <c r="AG207" i="55"/>
  <c r="AG235" i="55"/>
  <c r="AG231" i="55"/>
  <c r="AG227" i="55"/>
  <c r="AG140" i="55"/>
  <c r="AG138" i="55"/>
  <c r="AG136" i="55"/>
  <c r="AG132" i="55"/>
  <c r="AG126" i="55"/>
  <c r="AG122" i="55"/>
  <c r="AG110" i="55"/>
  <c r="AG106" i="55"/>
  <c r="AG102" i="55"/>
  <c r="AG93" i="55"/>
  <c r="AG89" i="55"/>
  <c r="AG85" i="55"/>
  <c r="AG81" i="55"/>
  <c r="AG77" i="55"/>
  <c r="AG247" i="55"/>
  <c r="AG243" i="55"/>
  <c r="AG239" i="55"/>
  <c r="AG180" i="55"/>
  <c r="AG117" i="55"/>
  <c r="AG98" i="55"/>
  <c r="AG72" i="55"/>
  <c r="AG64" i="55"/>
  <c r="AG56" i="55"/>
  <c r="AG48" i="55"/>
  <c r="AG40" i="55"/>
  <c r="AG36" i="55"/>
  <c r="AG32" i="55"/>
  <c r="AG28" i="55"/>
  <c r="AG222" i="55"/>
  <c r="AG218" i="55"/>
  <c r="AG216" i="55"/>
  <c r="AG212" i="55"/>
  <c r="AG193" i="55"/>
  <c r="AG189" i="55"/>
  <c r="AG185" i="55"/>
  <c r="AG179" i="55"/>
  <c r="AG170" i="55"/>
  <c r="AG162" i="55"/>
  <c r="AG154" i="55"/>
  <c r="AG146" i="55"/>
  <c r="AG234" i="55"/>
  <c r="AG232" i="55"/>
  <c r="AG230" i="55"/>
  <c r="AG228" i="55"/>
  <c r="AG226" i="55"/>
  <c r="AG177" i="55"/>
  <c r="AG139" i="55"/>
  <c r="AG137" i="55"/>
  <c r="AG135" i="55"/>
  <c r="AG133" i="55"/>
  <c r="AG131" i="55"/>
  <c r="AG129" i="55"/>
  <c r="AG127" i="55"/>
  <c r="AG125" i="55"/>
  <c r="AG123" i="55"/>
  <c r="AG113" i="55"/>
  <c r="AG111" i="55"/>
  <c r="AG109" i="55"/>
  <c r="AG107" i="55"/>
  <c r="AG105" i="55"/>
  <c r="AG103" i="55"/>
  <c r="AG101" i="55"/>
  <c r="AG94" i="55"/>
  <c r="AG92" i="55"/>
  <c r="AG90" i="55"/>
  <c r="AG88" i="55"/>
  <c r="AG86" i="55"/>
  <c r="AG84" i="55"/>
  <c r="AG82" i="55"/>
  <c r="AG80" i="55"/>
  <c r="AG78" i="55"/>
  <c r="AG76" i="55"/>
  <c r="AG248" i="55"/>
  <c r="AG246" i="55"/>
  <c r="AG244" i="55"/>
  <c r="AG242" i="55"/>
  <c r="AG240" i="55"/>
  <c r="AG238" i="55"/>
  <c r="AG182" i="55"/>
  <c r="AG178" i="55"/>
  <c r="AG119" i="55"/>
  <c r="AG115" i="55"/>
  <c r="AG99" i="55"/>
  <c r="AG97" i="55"/>
  <c r="AG74" i="55"/>
  <c r="AG70" i="55"/>
  <c r="AG66" i="55"/>
  <c r="AG62" i="55"/>
  <c r="AG58" i="55"/>
  <c r="AG54" i="55"/>
  <c r="AG50" i="55"/>
  <c r="AG46" i="55"/>
  <c r="AG42" i="55"/>
  <c r="AG38" i="55"/>
  <c r="AG34" i="55"/>
  <c r="AG30" i="55"/>
  <c r="AG237" i="55"/>
  <c r="AG223" i="55"/>
  <c r="AG221" i="55"/>
  <c r="AG219" i="55"/>
  <c r="AG217" i="55"/>
  <c r="AG215" i="55"/>
  <c r="AG213" i="55"/>
  <c r="AG211" i="55"/>
  <c r="AG194" i="55"/>
  <c r="AG192" i="55"/>
  <c r="AG190" i="55"/>
  <c r="AG188" i="55"/>
  <c r="AG186" i="55"/>
  <c r="AG184" i="55"/>
  <c r="AG181" i="55"/>
  <c r="AG176" i="55"/>
  <c r="AG172" i="55"/>
  <c r="AG168" i="55"/>
  <c r="AG164" i="55"/>
  <c r="AG160" i="55"/>
  <c r="AG156" i="55"/>
  <c r="AG152" i="55"/>
  <c r="AG148" i="55"/>
  <c r="AG144" i="55"/>
  <c r="AG120" i="55"/>
  <c r="AG116" i="55"/>
  <c r="AG173" i="55"/>
  <c r="AG169" i="55"/>
  <c r="AG165" i="55"/>
  <c r="AG161" i="55"/>
  <c r="AG157" i="55"/>
  <c r="AG153" i="55"/>
  <c r="AG149" i="55"/>
  <c r="AG145" i="55"/>
  <c r="AG141" i="55"/>
  <c r="AG73" i="55"/>
  <c r="AG69" i="55"/>
  <c r="AG65" i="55"/>
  <c r="AG61" i="55"/>
  <c r="AG57" i="55"/>
  <c r="AG53" i="55"/>
  <c r="AG49" i="55"/>
  <c r="AG45" i="55"/>
  <c r="AG41" i="55"/>
  <c r="AG37" i="55"/>
  <c r="AG33" i="55"/>
  <c r="AG29" i="55"/>
  <c r="AG208" i="55"/>
  <c r="AG204" i="55"/>
  <c r="AG200" i="55"/>
  <c r="AG196" i="55"/>
  <c r="AG209" i="55"/>
  <c r="AG201" i="55"/>
  <c r="AG199" i="55"/>
  <c r="AD14" i="55"/>
  <c r="AD10" i="55"/>
  <c r="AD11" i="55"/>
  <c r="AD12" i="55"/>
  <c r="Q9" i="56"/>
  <c r="H13" i="57"/>
  <c r="O8" i="56"/>
  <c r="P8" i="56" s="1"/>
  <c r="G7" i="57"/>
  <c r="BH14" i="54"/>
  <c r="BL14" i="54" s="1"/>
  <c r="G19" i="57" l="1"/>
  <c r="AE13" i="55"/>
  <c r="AF13" i="55" s="1"/>
  <c r="O10" i="56"/>
  <c r="P10" i="56" s="1"/>
  <c r="AE24" i="55"/>
  <c r="AF24" i="55" s="1"/>
  <c r="AJ24" i="55" s="1"/>
  <c r="AE23" i="55"/>
  <c r="AF23" i="55" s="1"/>
  <c r="AE25" i="55"/>
  <c r="AF25" i="55" s="1"/>
  <c r="AE22" i="55"/>
  <c r="AF22" i="55" s="1"/>
  <c r="AE20" i="55"/>
  <c r="AF20" i="55" s="1"/>
  <c r="AJ20" i="55" s="1"/>
  <c r="AE19" i="55"/>
  <c r="AF19" i="55" s="1"/>
  <c r="AJ19" i="55" s="1"/>
  <c r="AE16" i="55"/>
  <c r="AF16" i="55" s="1"/>
  <c r="AJ16" i="55" s="1"/>
  <c r="AE26" i="55"/>
  <c r="AF26" i="55" s="1"/>
  <c r="AG26" i="55" s="1"/>
  <c r="AE27" i="55"/>
  <c r="AF27" i="55" s="1"/>
  <c r="AE15" i="55"/>
  <c r="AF15" i="55" s="1"/>
  <c r="AJ15" i="55" s="1"/>
  <c r="Q15" i="56"/>
  <c r="H49" i="57"/>
  <c r="AE14" i="55"/>
  <c r="AF14" i="55" s="1"/>
  <c r="AJ14" i="55" s="1"/>
  <c r="AE18" i="55"/>
  <c r="AF18" i="55" s="1"/>
  <c r="AG18" i="55" s="1"/>
  <c r="AE17" i="55"/>
  <c r="AF17" i="55" s="1"/>
  <c r="AG17" i="55" s="1"/>
  <c r="AE12" i="55"/>
  <c r="AF12" i="55" s="1"/>
  <c r="AJ12" i="55" s="1"/>
  <c r="AE21" i="55"/>
  <c r="AF21" i="55" s="1"/>
  <c r="AJ21" i="55" s="1"/>
  <c r="BK14" i="54"/>
  <c r="G25" i="57"/>
  <c r="O11" i="56"/>
  <c r="P11" i="56" s="1"/>
  <c r="Q14" i="56"/>
  <c r="H43" i="57"/>
  <c r="H37" i="57"/>
  <c r="Q13" i="56"/>
  <c r="Q12" i="56"/>
  <c r="H31" i="57"/>
  <c r="AE11" i="55"/>
  <c r="AF11" i="55" s="1"/>
  <c r="AJ11" i="55" s="1"/>
  <c r="Q8" i="56"/>
  <c r="AE10" i="55"/>
  <c r="AF10" i="55" s="1"/>
  <c r="AJ10" i="55" s="1"/>
  <c r="H7" i="57"/>
  <c r="BM14" i="54"/>
  <c r="Q10" i="56" l="1"/>
  <c r="AG13" i="55"/>
  <c r="AJ13" i="55"/>
  <c r="H19" i="57"/>
  <c r="AG24" i="55"/>
  <c r="AJ25" i="55"/>
  <c r="AG25" i="55"/>
  <c r="AJ22" i="55"/>
  <c r="AG22" i="55"/>
  <c r="AJ23" i="55"/>
  <c r="AG23" i="55"/>
  <c r="AG16" i="55"/>
  <c r="AG20" i="55"/>
  <c r="AJ26" i="55"/>
  <c r="AG19" i="55"/>
  <c r="AG15" i="55"/>
  <c r="AJ27" i="55"/>
  <c r="AK26" i="55" s="1"/>
  <c r="AL26" i="55" s="1"/>
  <c r="AG27" i="55"/>
  <c r="AK27" i="55"/>
  <c r="AL27" i="55" s="1"/>
  <c r="AJ17" i="55"/>
  <c r="AG14" i="55"/>
  <c r="AJ18" i="55"/>
  <c r="AG12" i="55"/>
  <c r="AG21" i="55"/>
  <c r="H25" i="57"/>
  <c r="Q11" i="56"/>
  <c r="AK19" i="55"/>
  <c r="AL19" i="55" s="1"/>
  <c r="AK20" i="55"/>
  <c r="AL20" i="55" s="1"/>
  <c r="AK247" i="55"/>
  <c r="AL247" i="55" s="1"/>
  <c r="AG10" i="55"/>
  <c r="AG11" i="55"/>
  <c r="AH247" i="55"/>
  <c r="AI247" i="55" s="1"/>
  <c r="AK16" i="55"/>
  <c r="AL16" i="55" s="1"/>
  <c r="AK15" i="55"/>
  <c r="AL15" i="55" s="1"/>
  <c r="AK14" i="55"/>
  <c r="AL14" i="55" s="1"/>
  <c r="AK12" i="55" l="1"/>
  <c r="AL12" i="55" s="1"/>
  <c r="AK11" i="55"/>
  <c r="AL11" i="55" s="1"/>
  <c r="AK10" i="55"/>
  <c r="AL10" i="55" s="1"/>
  <c r="O38" i="56" s="1"/>
  <c r="P38" i="56" s="1"/>
  <c r="AH13" i="55"/>
  <c r="AI13" i="55" s="1"/>
  <c r="AK13" i="55"/>
  <c r="AL13" i="55" s="1"/>
  <c r="AH21" i="55"/>
  <c r="AI21" i="55" s="1"/>
  <c r="AK21" i="55"/>
  <c r="AL21" i="55" s="1"/>
  <c r="AK25" i="55"/>
  <c r="AL25" i="55" s="1"/>
  <c r="AK24" i="55"/>
  <c r="AL24" i="55" s="1"/>
  <c r="AK23" i="55"/>
  <c r="AL23" i="55" s="1"/>
  <c r="AK22" i="55"/>
  <c r="AL22" i="55" s="1"/>
  <c r="AK17" i="55"/>
  <c r="AL17" i="55" s="1"/>
  <c r="AH16" i="55"/>
  <c r="AI16" i="55" s="1"/>
  <c r="AM16" i="55" s="1"/>
  <c r="AN16" i="55" s="1"/>
  <c r="AH15" i="55"/>
  <c r="AI15" i="55" s="1"/>
  <c r="AM15" i="55" s="1"/>
  <c r="AN15" i="55" s="1"/>
  <c r="O45" i="56"/>
  <c r="P45" i="56" s="1"/>
  <c r="J49" i="57"/>
  <c r="AH26" i="55"/>
  <c r="AI26" i="55" s="1"/>
  <c r="AH27" i="55"/>
  <c r="AI27" i="55" s="1"/>
  <c r="AM27" i="55" s="1"/>
  <c r="AN27" i="55" s="1"/>
  <c r="AK18" i="55"/>
  <c r="AL18" i="55" s="1"/>
  <c r="O42" i="56"/>
  <c r="P42" i="56" s="1"/>
  <c r="J31" i="57"/>
  <c r="AH25" i="55"/>
  <c r="AI25" i="55" s="1"/>
  <c r="AH23" i="55"/>
  <c r="AI23" i="55" s="1"/>
  <c r="AH24" i="55"/>
  <c r="AI24" i="55" s="1"/>
  <c r="AH22" i="55"/>
  <c r="AI22" i="55" s="1"/>
  <c r="AH20" i="55"/>
  <c r="AI20" i="55" s="1"/>
  <c r="AM20" i="55" s="1"/>
  <c r="AN20" i="55" s="1"/>
  <c r="AH19" i="55"/>
  <c r="AI19" i="55" s="1"/>
  <c r="AH18" i="55"/>
  <c r="AI18" i="55" s="1"/>
  <c r="AH17" i="55"/>
  <c r="AI17" i="55" s="1"/>
  <c r="AM247" i="55"/>
  <c r="AN247" i="55" s="1"/>
  <c r="AH12" i="55"/>
  <c r="AI12" i="55" s="1"/>
  <c r="AH11" i="55"/>
  <c r="AH14" i="55"/>
  <c r="AI14" i="55" s="1"/>
  <c r="AH10" i="55"/>
  <c r="AI10" i="55" s="1"/>
  <c r="J7" i="57" l="1"/>
  <c r="O44" i="56"/>
  <c r="P44" i="56" s="1"/>
  <c r="I43" i="57"/>
  <c r="J13" i="57"/>
  <c r="I31" i="57"/>
  <c r="O39" i="56"/>
  <c r="P39" i="56" s="1"/>
  <c r="AM13" i="55"/>
  <c r="AN13" i="55" s="1"/>
  <c r="AM25" i="55"/>
  <c r="AN25" i="55" s="1"/>
  <c r="AM21" i="55"/>
  <c r="O41" i="56"/>
  <c r="P41" i="56" s="1"/>
  <c r="M43" i="56"/>
  <c r="N43" i="56" s="1"/>
  <c r="J43" i="57"/>
  <c r="O43" i="56"/>
  <c r="P43" i="56" s="1"/>
  <c r="J37" i="57"/>
  <c r="I37" i="57"/>
  <c r="I19" i="57"/>
  <c r="O40" i="56"/>
  <c r="P40" i="56" s="1"/>
  <c r="I25" i="57"/>
  <c r="J25" i="57"/>
  <c r="AM24" i="55"/>
  <c r="AN24" i="55" s="1"/>
  <c r="AM23" i="55"/>
  <c r="AN23" i="55" s="1"/>
  <c r="AM26" i="55"/>
  <c r="I49" i="57"/>
  <c r="M45" i="56"/>
  <c r="N45" i="56" s="1"/>
  <c r="J19" i="57"/>
  <c r="AM18" i="55"/>
  <c r="AN18" i="55" s="1"/>
  <c r="M40" i="56"/>
  <c r="N40" i="56" s="1"/>
  <c r="AM19" i="55"/>
  <c r="M42" i="56"/>
  <c r="N42" i="56" s="1"/>
  <c r="AM22" i="55"/>
  <c r="M44" i="56"/>
  <c r="N44" i="56" s="1"/>
  <c r="AM17" i="55"/>
  <c r="M41" i="56"/>
  <c r="N41" i="56" s="1"/>
  <c r="AM14" i="55"/>
  <c r="AM12" i="55"/>
  <c r="AN12" i="55" s="1"/>
  <c r="I7" i="57"/>
  <c r="AM10" i="55"/>
  <c r="AI11" i="55"/>
  <c r="AM11" i="55" s="1"/>
  <c r="AN11" i="55" s="1"/>
  <c r="M38" i="56" l="1"/>
  <c r="N38" i="56" s="1"/>
  <c r="AN10" i="55"/>
  <c r="K31" i="57"/>
  <c r="K43" i="57"/>
  <c r="AN21" i="55"/>
  <c r="AN14" i="55"/>
  <c r="L19" i="57" s="1"/>
  <c r="K25" i="57"/>
  <c r="Q43" i="56"/>
  <c r="K37" i="57"/>
  <c r="K19" i="57"/>
  <c r="AN26" i="55"/>
  <c r="L49" i="57" s="1"/>
  <c r="K49" i="57"/>
  <c r="Q45" i="56"/>
  <c r="AN17" i="55"/>
  <c r="Q41" i="56"/>
  <c r="AN22" i="55"/>
  <c r="Q44" i="56"/>
  <c r="AN19"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s="1"/>
  <c r="K7" i="77" s="1"/>
  <c r="AB11" i="64" l="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J8" i="77" s="1"/>
  <c r="K8" i="77" s="1"/>
  <c r="AB12" i="64"/>
  <c r="P6" i="74"/>
  <c r="AH6" i="74"/>
  <c r="V6" i="74"/>
  <c r="AI16" i="66" l="1"/>
  <c r="K6" i="66"/>
  <c r="AC26" i="66"/>
  <c r="W16" i="66"/>
  <c r="AI46" i="66"/>
  <c r="AI36" i="66"/>
  <c r="Q36" i="66"/>
  <c r="W46" i="66"/>
  <c r="AC36" i="66"/>
  <c r="W6" i="66"/>
  <c r="Q26" i="66"/>
  <c r="K16" i="66"/>
  <c r="K46" i="66"/>
  <c r="AI6" i="66"/>
  <c r="Q6" i="66"/>
  <c r="W36" i="66"/>
  <c r="AC11" i="64"/>
  <c r="AC6" i="74" s="1"/>
  <c r="AC16" i="66"/>
  <c r="W26" i="66"/>
  <c r="K26" i="66"/>
  <c r="Q16" i="66"/>
  <c r="AI26" i="66"/>
  <c r="AC46" i="66"/>
  <c r="K36" i="66"/>
  <c r="Q46" i="66"/>
  <c r="AC6" i="66"/>
  <c r="AA12" i="64"/>
  <c r="AD36" i="66" s="1"/>
  <c r="AB13" i="64"/>
  <c r="AA13" i="64" s="1"/>
  <c r="L26" i="66" l="1"/>
  <c r="AJ46" i="66"/>
  <c r="AJ36" i="66"/>
  <c r="AC12" i="64"/>
  <c r="X6" i="74" s="1"/>
  <c r="AJ6" i="66"/>
  <c r="Q6" i="74"/>
  <c r="W6" i="74"/>
  <c r="AJ26" i="66"/>
  <c r="R36" i="66"/>
  <c r="AI6" i="74"/>
  <c r="L46" i="66"/>
  <c r="X46" i="66"/>
  <c r="X16" i="66"/>
  <c r="AD6" i="66"/>
  <c r="X36" i="66"/>
  <c r="AD26" i="66"/>
  <c r="AJ16" i="66"/>
  <c r="L6" i="66"/>
  <c r="AD46" i="66"/>
  <c r="J9" i="77"/>
  <c r="K9" i="77" s="1"/>
  <c r="R16" i="66"/>
  <c r="X6" i="66"/>
  <c r="L36" i="66"/>
  <c r="L16" i="66"/>
  <c r="X26" i="66"/>
  <c r="R6" i="66"/>
  <c r="AD16" i="66"/>
  <c r="R46" i="66"/>
  <c r="R26" i="66"/>
  <c r="J10" i="77"/>
  <c r="K10" i="77" s="1"/>
  <c r="M46" i="66"/>
  <c r="AK26" i="66"/>
  <c r="AE16" i="66"/>
  <c r="Y6" i="66"/>
  <c r="AC13" i="64"/>
  <c r="AK36" i="66"/>
  <c r="AE26" i="66"/>
  <c r="Y16" i="66"/>
  <c r="S6" i="66"/>
  <c r="AK46" i="66"/>
  <c r="AE36" i="66"/>
  <c r="Y26" i="66"/>
  <c r="S16" i="66"/>
  <c r="M6" i="66"/>
  <c r="AE46" i="66"/>
  <c r="Y36" i="66"/>
  <c r="S26" i="66"/>
  <c r="M16" i="66"/>
  <c r="Y46" i="66"/>
  <c r="S36" i="66"/>
  <c r="M26" i="66"/>
  <c r="AK6" i="66"/>
  <c r="S46" i="66"/>
  <c r="M36" i="66"/>
  <c r="AK16" i="66"/>
  <c r="AE6" i="66"/>
  <c r="AJ6" i="74" l="1"/>
  <c r="AD6" i="74"/>
  <c r="R6" i="74"/>
  <c r="M6" i="74"/>
  <c r="AK6" i="74"/>
  <c r="AE6" i="74"/>
  <c r="Y6" i="74"/>
  <c r="S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<sst xmlns="http://schemas.openxmlformats.org/spreadsheetml/2006/main" count="2669" uniqueCount="1311">
  <si>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</si>
  <si>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</si>
  <si>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</si>
  <si>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</si>
  <si>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</si>
  <si>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</si>
  <si>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</si>
  <si>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</si>
  <si>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</si>
  <si>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</si>
  <si>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</si>
  <si>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</si>
  <si>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</si>
  <si>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</si>
  <si>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</si>
  <si>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</si>
  <si>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</si>
  <si>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</si>
  <si>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</si>
  <si>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</si>
  <si>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</si>
  <si>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</si>
  <si>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</si>
  <si>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</si>
  <si>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</si>
  <si>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</si>
  <si>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</si>
  <si>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</si>
  <si>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</si>
  <si>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</si>
  <si>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</si>
  <si>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</si>
  <si>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</si>
  <si>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</si>
  <si>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</si>
  <si>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</si>
  <si>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</si>
  <si>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</si>
  <si>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</si>
  <si>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</si>
  <si>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</si>
  <si>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</si>
  <si>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</si>
  <si>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</si>
  <si>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</si>
  <si>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</si>
  <si>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</si>
  <si>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</si>
  <si>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</si>
  <si>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</si>
  <si>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</si>
  <si>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</si>
  <si>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</si>
  <si>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</si>
  <si>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</si>
  <si>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</si>
  <si>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</si>
  <si>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</si>
  <si>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</si>
  <si>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</si>
  <si>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</si>
  <si>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</si>
  <si>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</si>
  <si>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</si>
  <si>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</si>
  <si>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</si>
  <si>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</si>
  <si>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</si>
  <si>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</si>
  <si>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</si>
  <si>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</si>
  <si>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</si>
  <si>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</si>
  <si>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</si>
  <si>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</si>
  <si>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</si>
  <si>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</si>
  <si>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</si>
  <si>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</si>
  <si>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</si>
  <si>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</si>
  <si>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</si>
  <si>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</si>
  <si>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</si>
  <si>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</si>
  <si>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</si>
  <si>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</si>
  <si>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</si>
  <si>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</si>
  <si>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</si>
  <si>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</si>
  <si>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</si>
  <si>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</si>
  <si>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</si>
  <si>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</si>
  <si>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</si>
  <si>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</si>
  <si>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</si>
  <si>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</si>
  <si>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</si>
  <si>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</si>
  <si>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</si>
  <si>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</si>
  <si>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</si>
  <si>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</si>
  <si>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</si>
  <si>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</si>
  <si>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</si>
  <si>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</si>
  <si>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</si>
  <si>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</si>
  <si>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</si>
  <si>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</si>
  <si>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</si>
  <si>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</si>
  <si>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</si>
  <si>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</si>
  <si>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</si>
  <si>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</si>
  <si>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</si>
  <si>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</si>
  <si>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</si>
  <si>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</si>
  <si>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</si>
  <si>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</si>
  <si>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</si>
  <si>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</si>
  <si>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</si>
  <si>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</si>
  <si>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</si>
  <si>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</si>
  <si>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</si>
  <si>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</si>
  <si>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</si>
  <si>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</si>
  <si>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</si>
  <si>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</si>
  <si>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</si>
  <si>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</si>
  <si>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</si>
  <si>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</si>
  <si>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</si>
  <si>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</si>
  <si>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</si>
  <si>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</si>
  <si>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</si>
  <si>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</si>
  <si>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</si>
  <si>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</si>
  <si>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</si>
  <si>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</si>
  <si>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</si>
  <si>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</si>
  <si>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</si>
  <si>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</si>
  <si>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</si>
  <si>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</si>
  <si>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</si>
  <si>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</si>
  <si>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</si>
  <si>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</si>
  <si>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</si>
  <si>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</si>
  <si>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</si>
  <si>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</si>
  <si>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</si>
  <si>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</si>
  <si>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</si>
  <si>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</si>
  <si>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</si>
  <si>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</si>
  <si>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</si>
  <si>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</si>
  <si>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</si>
  <si>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</si>
  <si>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</si>
  <si>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</si>
  <si>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</si>
  <si>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</si>
  <si>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</si>
  <si>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</si>
  <si>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</si>
  <si>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</si>
  <si>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</si>
  <si>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</si>
  <si>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</si>
  <si>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</si>
  <si>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</si>
  <si>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</si>
  <si>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</si>
  <si>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</si>
  <si>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</si>
  <si>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</si>
  <si>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</si>
  <si>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</si>
  <si>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</si>
  <si>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</si>
  <si>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</si>
  <si>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</si>
  <si>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</si>
  <si>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</si>
  <si>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</si>
  <si>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</si>
  <si>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</si>
  <si>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</si>
  <si>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</si>
  <si>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</si>
  <si>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</si>
  <si>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</si>
  <si>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</si>
  <si>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</si>
  <si>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</si>
  <si>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</si>
  <si>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</si>
  <si>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</si>
  <si>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</si>
  <si>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</si>
  <si>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</si>
  <si>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</si>
  <si>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</si>
  <si>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</si>
  <si>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</si>
  <si>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</si>
  <si>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</si>
  <si>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</si>
  <si>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</si>
  <si>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</si>
  <si>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</si>
  <si>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</si>
  <si>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</si>
  <si>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</si>
  <si>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</si>
  <si>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</si>
  <si>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</si>
  <si>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</si>
  <si>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</si>
  <si>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</si>
  <si>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</si>
  <si>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</si>
  <si>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</si>
  <si>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</si>
  <si>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</si>
  <si>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</si>
  <si>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</si>
  <si>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</si>
  <si>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</si>
  <si>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</si>
  <si>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</si>
  <si>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</si>
  <si>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</si>
  <si>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</si>
  <si>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</si>
  <si>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</si>
  <si>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</si>
  <si>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</si>
  <si>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</si>
  <si>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</si>
  <si>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</si>
  <si>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</si>
  <si>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</si>
  <si>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</si>
  <si>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</si>
  <si>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</si>
  <si>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</si>
  <si>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</si>
  <si>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</si>
  <si>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</si>
  <si>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</si>
  <si>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</si>
  <si>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</si>
  <si>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</si>
  <si>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</si>
  <si>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</si>
  <si>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</si>
  <si>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</si>
  <si>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</si>
  <si>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</si>
  <si>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</si>
  <si>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</si>
  <si>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</si>
  <si>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</si>
  <si>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</si>
  <si>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</si>
  <si>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</si>
  <si>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</si>
  <si>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</si>
  <si>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</si>
  <si>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</si>
  <si>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</si>
  <si>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</si>
  <si>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</si>
  <si>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</si>
  <si>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</si>
  <si>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</si>
  <si>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</si>
  <si>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</si>
  <si>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</si>
  <si>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</si>
  <si>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</si>
  <si>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</si>
  <si>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</si>
  <si>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</si>
  <si>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</si>
  <si>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</si>
  <si>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</si>
  <si>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</si>
  <si>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</si>
  <si>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</si>
  <si>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</si>
  <si>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</si>
  <si>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</si>
  <si>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</si>
  <si>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</si>
  <si>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</si>
  <si>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</si>
  <si>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</si>
  <si>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</si>
  <si>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</si>
  <si>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</si>
  <si>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</si>
  <si>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</si>
  <si>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</si>
  <si>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</si>
  <si>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</si>
  <si>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</si>
  <si>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</si>
  <si>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</si>
  <si>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</si>
  <si>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</si>
  <si>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</si>
  <si>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</si>
  <si>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</si>
  <si>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</si>
  <si>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</si>
  <si>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</si>
  <si>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</si>
  <si>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</si>
  <si>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</si>
  <si>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</si>
  <si>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</si>
  <si>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</si>
  <si>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</si>
  <si>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</si>
  <si>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</si>
  <si>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</si>
  <si>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</si>
  <si>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</si>
  <si>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</si>
  <si>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</si>
  <si>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</si>
  <si>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</si>
  <si>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</si>
  <si>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</si>
  <si>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</si>
  <si>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</si>
  <si>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</si>
  <si>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</si>
  <si>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</si>
  <si>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</si>
  <si>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</si>
  <si>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</si>
  <si>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</si>
  <si>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</si>
  <si>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</si>
  <si>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</si>
  <si>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</si>
  <si>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</si>
  <si>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</si>
  <si>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</si>
  <si>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</si>
  <si>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</si>
  <si>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</si>
  <si>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</si>
  <si>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</si>
  <si>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</si>
  <si>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</si>
  <si>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</si>
  <si>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</si>
  <si>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</si>
  <si>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</si>
  <si>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</si>
  <si>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</si>
  <si>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</si>
  <si>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</si>
  <si>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</si>
  <si>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</si>
  <si>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</si>
  <si>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</si>
  <si>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</si>
  <si>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</si>
  <si>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</si>
  <si>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</si>
  <si>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</si>
  <si>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</si>
  <si>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</si>
  <si>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</si>
  <si>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</si>
  <si>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</si>
  <si>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</si>
  <si>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</si>
  <si>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</si>
  <si>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</si>
  <si>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</si>
  <si>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</si>
  <si>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</si>
  <si>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</si>
  <si>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</si>
  <si>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</si>
  <si>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</si>
  <si>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</si>
  <si>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</si>
  <si>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</si>
  <si>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</si>
  <si>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</si>
  <si>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</si>
  <si>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</si>
  <si>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</si>
  <si>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</si>
  <si>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</si>
  <si>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</si>
  <si>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</si>
  <si>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</si>
  <si>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</si>
  <si>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</si>
  <si>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</si>
  <si>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</si>
  <si>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</si>
  <si>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</si>
  <si>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</si>
  <si>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</si>
  <si>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</si>
  <si>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</si>
  <si>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</si>
  <si>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</si>
  <si>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</si>
  <si>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</si>
  <si>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</si>
  <si>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</si>
  <si>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</si>
  <si>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</si>
  <si>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</si>
  <si>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</si>
  <si>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</si>
  <si>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</si>
  <si>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</si>
  <si>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</si>
  <si>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</si>
  <si>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</si>
  <si>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</si>
  <si>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</si>
  <si>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</si>
  <si>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</si>
  <si>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</si>
  <si>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</si>
  <si>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</si>
  <si>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</si>
  <si>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</si>
  <si>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</si>
  <si>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</si>
  <si>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</si>
  <si>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</si>
  <si>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</si>
  <si>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</si>
  <si>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</si>
  <si>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</si>
  <si>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</si>
  <si>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</si>
  <si>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</si>
  <si>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</si>
  <si>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</si>
  <si>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</si>
  <si>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</si>
  <si>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</si>
  <si>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</si>
  <si>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</si>
  <si>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</si>
  <si>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</si>
  <si>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</si>
  <si>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</si>
  <si>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</si>
  <si>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</si>
  <si>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</si>
  <si>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</si>
  <si>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</si>
  <si>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</si>
  <si>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</si>
  <si>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</si>
  <si>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</si>
  <si>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</si>
  <si>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</si>
  <si>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</si>
  <si>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</si>
  <si>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</si>
  <si>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</si>
  <si>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</si>
  <si>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</si>
  <si>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</si>
  <si>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</si>
  <si>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</si>
  <si>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</si>
  <si>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</si>
  <si>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</si>
  <si>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</si>
  <si>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</si>
  <si>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</si>
  <si>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</si>
  <si>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</si>
  <si>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</si>
  <si>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</si>
  <si>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</si>
  <si>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</si>
  <si>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</si>
  <si>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</si>
  <si>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</si>
  <si>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</si>
  <si>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</si>
  <si>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</si>
  <si>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</si>
  <si>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</si>
  <si>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</si>
  <si>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</si>
  <si>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</si>
  <si>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</si>
  <si>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</si>
  <si>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</si>
  <si>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</si>
  <si>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</si>
  <si>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</si>
  <si>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</si>
  <si>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</si>
  <si>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</si>
  <si>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</si>
  <si>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</si>
  <si>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</si>
  <si>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</si>
  <si>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</si>
  <si>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</si>
  <si>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</si>
  <si>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</si>
  <si>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</si>
  <si>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</si>
  <si>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</si>
  <si>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</si>
  <si>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</si>
  <si>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</si>
  <si>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</si>
  <si>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</si>
  <si>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</si>
  <si>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</si>
  <si>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</si>
  <si>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</si>
  <si>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</si>
  <si>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</si>
  <si>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</si>
  <si>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</si>
  <si>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</si>
  <si>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</si>
  <si>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</si>
  <si>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</si>
  <si>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</si>
  <si>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</si>
  <si>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</si>
  <si>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</si>
  <si>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</si>
  <si>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</si>
  <si>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</si>
  <si>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</si>
  <si>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</si>
  <si>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</si>
  <si>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</si>
  <si>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</si>
  <si>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</si>
  <si>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</si>
  <si>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</si>
  <si>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</si>
  <si>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</si>
  <si>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</si>
  <si>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</si>
  <si>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</si>
  <si>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</si>
  <si>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</si>
  <si>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</si>
  <si>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</si>
  <si>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</si>
  <si>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</si>
  <si>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</si>
  <si>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</si>
  <si>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</si>
  <si>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</si>
  <si>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</si>
  <si>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</si>
  <si>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</si>
  <si>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</si>
  <si>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</si>
  <si>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</si>
  <si>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</si>
  <si>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</si>
  <si>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</si>
  <si>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</si>
  <si>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</si>
  <si>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</si>
  <si>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</si>
  <si>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</si>
  <si>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</si>
  <si>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</si>
  <si>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</si>
  <si>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</si>
  <si>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</si>
  <si>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</si>
  <si>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</si>
  <si>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</si>
  <si>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</si>
  <si>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</si>
  <si>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</si>
  <si>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</si>
  <si>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</si>
  <si>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</si>
  <si>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</si>
  <si>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</si>
  <si>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</si>
  <si>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</si>
  <si>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</si>
  <si>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</si>
  <si>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</si>
  <si>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</si>
  <si>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</si>
  <si>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</si>
  <si>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</si>
  <si>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</si>
  <si>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</si>
  <si>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</si>
  <si>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</si>
  <si>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</si>
  <si>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</si>
  <si>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</si>
  <si>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</si>
  <si>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</si>
  <si>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</si>
  <si>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</si>
  <si>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</si>
  <si>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</si>
  <si>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</si>
  <si>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</si>
  <si>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</si>
  <si>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</si>
  <si>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</si>
  <si>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</si>
  <si>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</si>
  <si>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</si>
  <si>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</si>
  <si>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</si>
  <si>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</si>
  <si>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</si>
  <si>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</si>
  <si>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</si>
  <si>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</si>
  <si>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</si>
  <si>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</si>
  <si>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</si>
  <si>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</si>
  <si>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</si>
  <si>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</si>
  <si>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</si>
  <si>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</si>
  <si>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</si>
  <si>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</si>
  <si>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</si>
  <si>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</si>
  <si>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</si>
  <si>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</si>
  <si>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</si>
  <si>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</si>
  <si>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</si>
  <si>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</si>
  <si>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</si>
  <si>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</si>
  <si>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</si>
  <si>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</si>
  <si>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</si>
  <si>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</si>
  <si>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</si>
  <si>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</si>
  <si>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</si>
  <si>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</si>
  <si>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</si>
  <si>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</si>
  <si>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</si>
  <si>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</si>
  <si>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</si>
  <si>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</si>
  <si>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</si>
  <si>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</si>
  <si>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</si>
  <si>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</si>
  <si>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</si>
  <si>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</si>
  <si>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</si>
  <si>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</si>
  <si>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</si>
  <si>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</si>
  <si>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</si>
  <si>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</si>
  <si>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</si>
  <si>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</si>
  <si>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</si>
  <si>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</si>
  <si>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</si>
  <si>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</si>
  <si>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</si>
  <si>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</si>
  <si>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</si>
  <si>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</si>
  <si>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</si>
  <si>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</si>
  <si>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</si>
  <si>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</si>
  <si>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</si>
  <si>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</si>
  <si>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</si>
  <si>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</si>
  <si>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</si>
  <si>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</si>
  <si>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</si>
  <si>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</si>
  <si>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</si>
  <si>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</si>
  <si>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</si>
  <si>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</si>
  <si>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</si>
  <si>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</si>
  <si>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</si>
  <si>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</si>
  <si>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</si>
  <si>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</si>
  <si>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</si>
  <si>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</si>
  <si>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</si>
  <si>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</si>
  <si>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</si>
  <si>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</si>
  <si>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</si>
  <si>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</si>
  <si>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</si>
  <si>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</si>
  <si>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</si>
  <si>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</si>
  <si>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</si>
  <si>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</si>
  <si>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</si>
  <si>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</si>
  <si>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</si>
  <si>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</si>
  <si>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</si>
  <si>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</si>
  <si>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</si>
  <si>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</si>
  <si>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</si>
  <si>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</si>
  <si>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</si>
  <si>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</si>
  <si>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</si>
  <si>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</si>
  <si>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</si>
  <si>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</si>
  <si>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</si>
  <si>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</si>
  <si>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</si>
  <si>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</si>
  <si>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</si>
  <si>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</si>
  <si>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</si>
  <si>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</si>
  <si>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</si>
  <si>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</si>
  <si>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</si>
  <si>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</si>
  <si>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</si>
  <si>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</si>
  <si>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</si>
  <si>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</si>
  <si>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</si>
  <si>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</si>
  <si>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</si>
  <si>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</si>
  <si>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</si>
  <si>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</si>
  <si>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</si>
  <si>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</si>
  <si>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</si>
  <si>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</si>
  <si>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</si>
  <si>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</si>
  <si>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</si>
  <si>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</si>
  <si>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</si>
  <si>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</si>
  <si>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</si>
  <si>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</si>
  <si>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</si>
  <si>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</si>
  <si>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</si>
  <si>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</si>
  <si>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</si>
  <si>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</si>
  <si>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</si>
  <si>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</si>
  <si>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</si>
  <si>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</si>
  <si>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</si>
  <si>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</si>
  <si>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</si>
  <si>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</si>
  <si>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</si>
  <si>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</si>
  <si>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</si>
  <si>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</si>
  <si>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</si>
  <si>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</si>
  <si>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</si>
  <si>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</si>
  <si>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</si>
  <si>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</si>
  <si>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</si>
  <si>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</si>
  <si>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</si>
  <si>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</si>
  <si>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</si>
  <si>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</si>
  <si>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</si>
  <si>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</si>
  <si>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</si>
  <si>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</si>
  <si>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</si>
  <si>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</si>
  <si>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</si>
  <si>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</si>
  <si>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</si>
  <si>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</si>
  <si>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</si>
  <si>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</si>
  <si>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</si>
  <si>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</si>
  <si>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</si>
  <si>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</si>
  <si>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</si>
  <si>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</si>
  <si>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</si>
  <si>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</si>
  <si>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</si>
  <si>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</si>
  <si>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</si>
  <si>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</si>
  <si>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</si>
  <si>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</si>
  <si>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</si>
  <si>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</si>
  <si>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</si>
  <si>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</si>
  <si>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</si>
  <si>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</si>
  <si>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</si>
  <si>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</si>
  <si>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</si>
  <si>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</si>
  <si>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</si>
  <si>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</si>
  <si>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</si>
  <si>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</si>
  <si>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</si>
  <si>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</si>
  <si>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</si>
  <si>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</si>
  <si>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</si>
  <si>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</si>
  <si>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</si>
  <si>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</si>
  <si>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</si>
  <si>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</si>
  <si>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</si>
  <si>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</si>
  <si>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</si>
  <si>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</si>
  <si>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</si>
  <si>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</si>
  <si>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</si>
  <si>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</si>
  <si>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</si>
  <si>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</si>
  <si>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</si>
  <si>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</si>
  <si>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</si>
  <si>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</si>
  <si>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</si>
  <si>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</si>
  <si>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</si>
  <si>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</si>
  <si>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</si>
  <si>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</si>
  <si>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</si>
  <si>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</si>
  <si>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</si>
  <si>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</si>
  <si>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</si>
  <si>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</si>
  <si>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</si>
  <si>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</si>
  <si>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</si>
  <si>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</si>
  <si>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</si>
  <si>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</si>
  <si>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</si>
  <si>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</si>
  <si>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</si>
  <si>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</si>
  <si>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</si>
  <si>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</si>
  <si>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</si>
  <si>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</si>
  <si>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</si>
  <si>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</si>
  <si>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</si>
  <si>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</si>
  <si>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</si>
  <si>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</si>
  <si>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</si>
  <si>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</si>
  <si>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</si>
  <si>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</si>
  <si>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</si>
  <si>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</si>
  <si>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</si>
  <si>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</si>
  <si>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</si>
  <si>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</si>
  <si>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</si>
  <si>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</si>
  <si>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</si>
  <si>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</si>
  <si>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</si>
  <si>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</si>
  <si>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</si>
  <si>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</si>
  <si>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</si>
  <si>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</si>
  <si>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</si>
  <si>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</si>
  <si>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</si>
  <si>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</si>
  <si>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</si>
  <si>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</si>
  <si>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</si>
  <si>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</si>
  <si>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</si>
  <si>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</si>
  <si>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</si>
  <si>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</si>
  <si>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</si>
  <si>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</si>
  <si>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</si>
  <si>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</si>
  <si>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</si>
  <si>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</si>
  <si>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</si>
  <si>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</si>
  <si>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</si>
  <si>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</si>
  <si>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</si>
  <si>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</si>
  <si>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</si>
  <si>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</si>
  <si>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</si>
  <si>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</si>
  <si>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</si>
  <si>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</si>
  <si>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</si>
  <si>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</si>
  <si>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</si>
  <si>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</si>
  <si>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</si>
  <si>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</si>
  <si>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</si>
  <si>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</si>
  <si>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</si>
  <si>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</si>
  <si>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</si>
  <si>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</si>
  <si>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</si>
  <si>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</si>
  <si>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</si>
  <si>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</si>
  <si>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</si>
  <si>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</si>
  <si>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</si>
  <si>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</si>
  <si>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</si>
  <si>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</si>
  <si>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</si>
  <si>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</si>
  <si>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</si>
  <si>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</si>
  <si>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</si>
  <si>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</si>
  <si>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</si>
  <si>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</si>
  <si>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</si>
  <si>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</si>
  <si>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</si>
  <si>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</si>
  <si>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</si>
  <si>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</si>
  <si>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</si>
  <si>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</si>
  <si>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</si>
  <si>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</si>
  <si>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</si>
  <si>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</si>
  <si>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</si>
  <si>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</si>
  <si>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</si>
  <si>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</si>
  <si>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</si>
  <si>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</si>
  <si>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</si>
  <si>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</si>
  <si>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</si>
  <si>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</si>
  <si>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</si>
  <si>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</si>
  <si>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</si>
  <si>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</si>
  <si>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</si>
  <si>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</si>
  <si>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</si>
  <si>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</si>
  <si>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</si>
  <si>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</si>
  <si>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</si>
  <si>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</si>
  <si>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</si>
  <si>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</si>
  <si>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</si>
  <si>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</si>
  <si>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</si>
  <si>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</si>
  <si>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</si>
  <si>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</si>
  <si>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</si>
  <si>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</si>
  <si>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</si>
  <si>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</si>
  <si>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</si>
  <si>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</si>
  <si>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</si>
  <si>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</si>
  <si>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</si>
  <si>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</si>
  <si>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</si>
  <si>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</si>
  <si>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</si>
  <si>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</si>
  <si>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</si>
  <si>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</si>
  <si>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</si>
  <si>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</si>
  <si>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</si>
  <si>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</si>
  <si>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</si>
  <si>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</si>
  <si>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</si>
  <si>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</si>
  <si>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</si>
  <si>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</si>
  <si>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</si>
  <si>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</si>
  <si>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</si>
  <si>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</si>
  <si>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</si>
  <si>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</si>
  <si>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</si>
  <si>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</si>
  <si>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</si>
  <si>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</si>
  <si>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</si>
  <si>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</si>
  <si>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</si>
  <si>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</si>
  <si>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</si>
  <si>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</si>
  <si>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</si>
  <si>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</si>
  <si>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</si>
  <si>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</si>
  <si>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</si>
  <si>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</si>
  <si>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</si>
  <si>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</si>
  <si>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</si>
  <si>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</si>
  <si>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</si>
  <si>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</si>
  <si>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</si>
  <si>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</si>
  <si>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</si>
  <si>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</si>
  <si>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</si>
  <si>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</si>
  <si>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</si>
  <si>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</si>
  <si>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</si>
  <si>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</si>
  <si>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</si>
  <si>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</si>
  <si>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</si>
  <si>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</si>
  <si>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</si>
  <si>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</si>
  <si>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</si>
  <si>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</si>
  <si>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</si>
  <si>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</si>
  <si>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</si>
  <si>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</si>
  <si>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</si>
  <si>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</si>
  <si>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</si>
  <si>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</si>
  <si>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</si>
  <si>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</si>
  <si>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</si>
  <si>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</si>
  <si>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</si>
  <si>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</si>
  <si>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</si>
  <si>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</si>
  <si>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</si>
  <si>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</si>
  <si>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</si>
  <si>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</si>
  <si>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</si>
  <si>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</si>
  <si>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</si>
  <si>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</si>
  <si>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</si>
  <si>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</si>
  <si>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</si>
  <si>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</si>
  <si>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</si>
  <si>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</si>
  <si>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</si>
  <si>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</si>
  <si>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</si>
  <si>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</si>
  <si>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</si>
  <si>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</si>
  <si>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</si>
  <si>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</si>
  <si>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</si>
  <si>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</si>
  <si>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</si>
  <si>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</si>
  <si>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</si>
  <si>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</si>
  <si>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</si>
  <si>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</si>
  <si>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</si>
  <si>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</si>
  <si>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</si>
  <si>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</si>
  <si>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</si>
  <si>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</si>
  <si>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</si>
  <si>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</si>
  <si>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</si>
  <si>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</si>
  <si>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</si>
  <si>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</si>
  <si>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</si>
  <si>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</si>
  <si>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</si>
  <si>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</si>
  <si>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</si>
  <si>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</si>
  <si>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</si>
  <si>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</si>
  <si>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</si>
  <si>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</si>
  <si>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</si>
  <si>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</si>
  <si>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</si>
  <si>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</si>
  <si>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</si>
  <si>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</si>
  <si>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</si>
  <si>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</si>
  <si>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</si>
  <si>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</si>
  <si>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</si>
  <si>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</si>
  <si>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</si>
  <si>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</si>
  <si>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</si>
  <si>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</si>
  <si>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</si>
  <si>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</si>
  <si>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</si>
  <si>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</si>
  <si>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</si>
  <si>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</si>
  <si>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</si>
  <si>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</si>
  <si>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</si>
  <si>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</si>
  <si>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</si>
  <si>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</si>
  <si>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</si>
  <si>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</si>
  <si>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</si>
  <si>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</si>
  <si>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</si>
  <si>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</si>
  <si>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</si>
  <si>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</si>
  <si>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</si>
  <si>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</si>
  <si>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</si>
  <si>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</si>
  <si>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</si>
  <si>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</si>
  <si>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</si>
  <si>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</si>
  <si>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</si>
  <si>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</si>
  <si>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</si>
  <si>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</si>
  <si>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</si>
  <si>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</si>
  <si>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</si>
  <si>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Generar informes ajustados a intereses particulares con el fin de obtener un beneficio.</t>
  </si>
  <si>
    <r>
      <rPr>
        <b/>
        <sz val="10"/>
        <color theme="1"/>
        <rFont val="Gill Sans MT"/>
        <family val="2"/>
      </rPr>
      <t xml:space="preserve">CA1. </t>
    </r>
    <r>
      <rPr>
        <sz val="10"/>
        <color theme="1"/>
        <rFont val="Gill Sans MT"/>
        <family val="2"/>
      </rPr>
      <t xml:space="preserve">Alteración de la Información.
</t>
    </r>
    <r>
      <rPr>
        <b/>
        <sz val="10"/>
        <color theme="1"/>
        <rFont val="Gill Sans MT"/>
        <family val="2"/>
      </rPr>
      <t xml:space="preserve">CA2. </t>
    </r>
    <r>
      <rPr>
        <sz val="10"/>
        <color theme="1"/>
        <rFont val="Gill Sans MT"/>
        <family val="2"/>
      </rPr>
      <t xml:space="preserve">Favorecimiento a terceros.
</t>
    </r>
    <r>
      <rPr>
        <b/>
        <sz val="10"/>
        <color theme="1"/>
        <rFont val="Gill Sans MT"/>
        <family val="2"/>
      </rPr>
      <t xml:space="preserve">CA3. </t>
    </r>
    <r>
      <rPr>
        <sz val="10"/>
        <color theme="1"/>
        <rFont val="Gill Sans MT"/>
        <family val="2"/>
      </rPr>
      <t xml:space="preserve">Influencia política.
</t>
    </r>
    <r>
      <rPr>
        <b/>
        <sz val="10"/>
        <color theme="1"/>
        <rFont val="Gill Sans MT"/>
        <family val="2"/>
      </rPr>
      <t xml:space="preserve">CA4. </t>
    </r>
    <r>
      <rPr>
        <sz val="10"/>
        <color theme="1"/>
        <rFont val="Gill Sans MT"/>
        <family val="2"/>
      </rPr>
      <t xml:space="preserve">Ocultamiento de la información.
</t>
    </r>
  </si>
  <si>
    <r>
      <rPr>
        <b/>
        <sz val="10"/>
        <color theme="1"/>
        <rFont val="Gill Sans MT"/>
        <family val="2"/>
      </rPr>
      <t xml:space="preserve">1. </t>
    </r>
    <r>
      <rPr>
        <sz val="10"/>
        <color theme="1"/>
        <rFont val="Gill Sans MT"/>
        <family val="2"/>
      </rPr>
      <t xml:space="preserve">Informes con contenido que no reflejen la realidad de los temas evaluados.
</t>
    </r>
    <r>
      <rPr>
        <b/>
        <sz val="10"/>
        <color theme="1"/>
        <rFont val="Gill Sans MT"/>
        <family val="2"/>
      </rPr>
      <t>2.</t>
    </r>
    <r>
      <rPr>
        <sz val="10"/>
        <color theme="1"/>
        <rFont val="Gill Sans MT"/>
        <family val="2"/>
      </rPr>
      <t xml:space="preserve"> Sanciones, demandas y destituciones.
</t>
    </r>
    <r>
      <rPr>
        <b/>
        <sz val="10"/>
        <color theme="1"/>
        <rFont val="Gill Sans MT"/>
        <family val="2"/>
      </rPr>
      <t>3.</t>
    </r>
    <r>
      <rPr>
        <sz val="10"/>
        <color theme="1"/>
        <rFont val="Gill Sans MT"/>
        <family val="2"/>
      </rPr>
      <t xml:space="preserve"> Pérdida de credibilidad de la Oficina de Control Interno.
</t>
    </r>
    <r>
      <rPr>
        <b/>
        <sz val="10"/>
        <color theme="1"/>
        <rFont val="Gill Sans MT"/>
        <family val="2"/>
      </rPr>
      <t>4.</t>
    </r>
    <r>
      <rPr>
        <sz val="10"/>
        <color theme="1"/>
        <rFont val="Gill Sans MT"/>
        <family val="2"/>
      </rPr>
      <t xml:space="preserve"> Pérdida de confiablidad de los informes generados</t>
    </r>
  </si>
  <si>
    <t>SI</t>
  </si>
  <si>
    <t>NO</t>
  </si>
  <si>
    <t>Oficina de Control Interno</t>
  </si>
  <si>
    <t>Asignado</t>
  </si>
  <si>
    <t>Adecuado</t>
  </si>
  <si>
    <t>Oportuna</t>
  </si>
  <si>
    <t>Prevenir</t>
  </si>
  <si>
    <t>Confiable</t>
  </si>
  <si>
    <t>Se investigan y resuelven oportunamente</t>
  </si>
  <si>
    <t>Completa</t>
  </si>
  <si>
    <t>Siempre se ejecuta</t>
  </si>
  <si>
    <t>Jefe de Oficina de Control Interno
Funcionario asignado</t>
  </si>
  <si>
    <t>Inmediato</t>
  </si>
  <si>
    <t>Incumplimiento del Plan Anual de Auditorías Independientes de Control Interno</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</si>
  <si>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</si>
  <si>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Correos electrónicos
Memorandos</t>
  </si>
  <si>
    <t>Jefe Oficina de Control Interno</t>
  </si>
  <si>
    <t>Coordinadores Grupo de Evaluación, Seguimiento y Control a Procesos Misionales y de Apoyo y  Grupo de Evaluación y Seguimiento a los Procesos de Gestión Económica del Ministerio del Interior y del Fondo para la Participación y el Fortalecimiento de la Democracia.</t>
  </si>
  <si>
    <t xml:space="preserve">PLANEACIÓN, DIRECCIONAMIENTO ESTRATÉGICO Y COMUNICACIONES  </t>
  </si>
  <si>
    <t>Mensual</t>
  </si>
  <si>
    <t>No ajustes a la estrategia implementados / No ajustes a la estrategia requeridas</t>
  </si>
  <si>
    <t>07</t>
  </si>
  <si>
    <t>Seguimiento al 30 de Abril de 2024</t>
  </si>
  <si>
    <t>Seguimiento al 31 de Agosto de 2024</t>
  </si>
  <si>
    <t>Seguimiento al 31 de Diciembre de 2024</t>
  </si>
  <si>
    <t>Correo electrónico 
Carpeta compartida</t>
  </si>
  <si>
    <t>Correo electrónico 
Carpeta compartida
Cuadro de control</t>
  </si>
  <si>
    <t>Cada vez que se identifique la necesidad</t>
  </si>
  <si>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</si>
  <si>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Actas
Plan Anual de Auditorías Independientes
Memorandos</t>
  </si>
  <si>
    <t>Correo electrónico
Informes con visto bueno de revisión previa por parte del responsable designado</t>
  </si>
  <si>
    <t>Cuadro de control
Correos electrónicos
Carpeta compartida
Suscripción de  compromisos éticos del auditor</t>
  </si>
  <si>
    <t>Informes revisados y firmados por el responsable designado y Jefe de la Oficina de Control Interno.</t>
  </si>
  <si>
    <t>Responsable designado</t>
  </si>
  <si>
    <t>Jefe de Oficina de Control Interno
Responsable designado</t>
  </si>
  <si>
    <t>Durante todo el año, cada vez que se asignan actividades al equipo</t>
  </si>
  <si>
    <t>Durante todo el año, cada vez que se genera un producto (informe)</t>
  </si>
  <si>
    <t xml:space="preserve">Devolver el informe al equipo de trabajo para el respectivo ajuste e informar al Jefe de la Oficina de Control Interno.
</t>
  </si>
  <si>
    <t xml:space="preserve">Declaratoria de conflicto de interés y reasignación de funciones. </t>
  </si>
  <si>
    <t>Devolver el informe al equipo de trabajo para el respectivo ajuste e informar al Jefe de la Oficina de Control Interno.</t>
  </si>
  <si>
    <t>Oficio de comunicación de declaratoria de conflicto de interés
Programación mensual comunicada mediante correo electrónico
Cuadro de control</t>
  </si>
  <si>
    <t>Índice de cumplimiento: 
Número de Actividades realizadas/Número de Actividades Programadas.</t>
  </si>
  <si>
    <t xml:space="preserve"> Incumplimiento de los términos de entrega de información por parte de las dependencias</t>
  </si>
  <si>
    <t>Posibilidad de afectación reputacional por incumplimiento del Plan Anual de Auditorías Independientes de Control Interno (Visitas,  Asesorías, Acompañamientos, Evaluaciones, Seguimientos e Informes de Ley), debido al  Incumplimiento de los términos de entrega de información por parte de las dependencias</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</si>
  <si>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</si>
  <si>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</si>
  <si>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</si>
  <si>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Posibilidad de que por alteración de la información, favorecimiento a terceros, influencia política y ocultamiento de la información, se pueden generar informes ajustados a intereses particulares con el fin de obtener un beneficio, lo que puede conllevar a informes con contenido que no reflejen la realidad de los temas evaluados, sanciones, demandas y destituciones, perdida de credibilidad a la oficina de Control Interno, perdida de confiabilidad de los informes generados.</t>
  </si>
  <si>
    <t>Los responsables de cada producto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t>
  </si>
  <si>
    <t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t>
  </si>
  <si>
    <t>El responsable designado por el Jefe de la Oficina de Control Interno, cada vez que se genere un producto y con el fin de mitigar alteración, sesgo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t>
  </si>
  <si>
    <t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t>
  </si>
  <si>
    <t xml:space="preserve">El Coordinador del grupo, indagará en la comunicación de asignación de actividades mensuales, la existencia o no, de conflictos de intereses por parte de algunos de los integrantes del equipo frente a la asignación mensual, en dado caso el responsable de la actividad en donde se presente conflícto de intereses debe informar al Jefe de la OCI, para que de esta manera se reasigne la actividad correspondiente. Las evidencias reposan en el correo electrónico del Jefe de Control Interno y del Coordinador del grupo.  </t>
  </si>
  <si>
    <t>El responsable asignado a cada informe, revisa que la información corresponda a las evidencias, y el Coordinador revisa la coherencia del contenido del informe y solicita los ajustes en caso de que haya lugar para su posterior aprobación por parte del Jefe de Control Interno. Las evidencias se encuentran en la carpeta compartida y en el correo electrónico.</t>
  </si>
  <si>
    <t>El responsable asignado a cada informe, revisa que la información corresponda a la normativida vigente aplicable y el Coordinador revisa la coherencia del contenido del informe y solicita los ajustes en caso de que haya lugar para su posterior aprobación por parte del Jefe de Control Interno. Las evidencias se encuentran en la carpeta compartida y en el correo electrónico.</t>
  </si>
  <si>
    <t>Los integrantes de la OCI, revisan de manera permanente la página web de entidades líderes de política u organos de control con el fin de identificar y comunicar frente a los espacios de capacitación y/o cambios normativos aplicables a las funciones del a Ministerio del Interior. Las evidencias se encuentran en el correo electrónico.</t>
  </si>
  <si>
    <t>Listas de asistencia y correos electrónicos</t>
  </si>
  <si>
    <t xml:space="preserve">Jefe de Oficina de Control Interno
</t>
  </si>
  <si>
    <t>Durante todo el año, cada vez que se requiera.</t>
  </si>
  <si>
    <t>Programar de manera inmediata las capacitaciones</t>
  </si>
  <si>
    <t>número de materializaciones del riesgo</t>
  </si>
  <si>
    <t>No actividades desarrolladas / No actividades programadas                                                           Calculo Indicador : 4/4 =100%</t>
  </si>
  <si>
    <t xml:space="preserve">No actividades desarrolladas / No actividades programadas                                                              Calculo Indicador 42/42 =100%                                        *Corresponde a : Informes de ley = 23            Informes de seguimiento = 16                                       Visitas 1 especial 2 de auditoria              </t>
  </si>
  <si>
    <t>No alertas generadas / No alertas requeridas Calculo Indicador : 61/67 = 91%                                       *Corresponde a 67 solicitudes de informaciones controladas y con seguimiento , frente a 61 reportadas .</t>
  </si>
  <si>
    <t>100% = (42/42) 
La totalidad de las actividades planeadas y ejecutadas por la Oficina de Control Interno, según lo establecido en el Plan Anual de Auditorías Independientes han sido resultado del trabajo en equipo, con participación de mínimo 2 funcionarios, donde al menos uno de ellos es de planta y se ha revisado la base normativa así como la completitud e idoneidad de las evidencias que soportan los contenidos y conclusiones. La gestión para el periodo comprendido entre el 1 de enero y el 30 de abril de 2024, corresponde a:
1 visita especial en materia de convenios por Solicitud de la Secretaría General.
2 visitas de seguimiento finalizadas (Oficina Asesora de Planeación y Subd. Administrativa y Financiera).
23 Informes de Ley.
16 Informes de Seguimiento.
Total programado: 42
Total ejecutado: 42
Cumplimiento 100%
Las evidencias se encuentran disponibles en el  link: \\mintsrv-11x\OCI\OCI 2024; así como en la página web del Ministerio del Interior, link de transparencia https://www.mininterior.gov.co/transparencia-y-acceso-a-la-informacion-publica/ numeral  4. Planeación, Presupuesto e Informes</t>
  </si>
  <si>
    <t>La coordinadora del  Grupo de Evaluación y Seguimiento a los Procesos de Gestión Económica del Ministerio del Interior y del Fondo para la Participación y el Fortalecimiento de la Democracia, durante los meses de enero, febrero, marzo y abril ha comunicado al equipo de trabajo de la OCI, las actividades a realizar dentro del plan de auditorias aprobado año 2024, considerando además, que para finales del mes de febrero el equipo se fortaleció con 3 contratistas más y la llegada de la nueva Jefe de Control Interno. El Plan Anual de Auditorías Independientes se aprobó formalmente el 4 de marzo de 2024 en el marco del Comité Insttucional de Coordinación de Control Interno. En el  periodo, no se presentaron desviaciones en el desarrollo de las actividades. 
Las evidencias de implementación del control se encuentran en el siguiente link: \\mintsrv-11x\OCI\OCI 2024\1200.2 ACTAS\1200.2.18 Actas de CICCI\Seguimiento PAAI 2024\Actividades mensuales y Correos eléctronicos enviados a los integrantes del equipo.</t>
  </si>
  <si>
    <t>La coordinadora del Grupo de Evaluación y Seguimiento a los Procesos de Gestión Económica del Ministerio del Interior y del Fondo para la Participación y el Fortalecimiento de la Democracia, genera alertas de las actividades contenidas en el Plan Anual de Auditorías vigencia 2024, a través de correos electrónicos destinados al equipo de la Oficina de Control Interno. Se envió correo electrónico mensual al equipo OCI y adicionalmente en la carpeta compartida de la Oficina se publica la agenda de actividades por cada mes. Para el periodo se revisó la nueva metodología para formular el normograma de la OCI y sugerir a la Oficina Asesora Jurídica su aplicación. 
Las evidencias se encuentran disponibles en oci\OCI 2024\1200.2 ACTAS\1200.2.18 Actas de CICCI\Seguimiento PAAI 2024\Actividades mensuales, oci\OCI 2024\1200.2 ACTAS\1200.2.18 Actas de CICCI\Seguimiento PAAI 2024\Cuadros de Control y en oci\OCI 2024\Otros\Normograma OCI 2024</t>
  </si>
  <si>
    <t>La coordinadora del  Grupo de Evaluación y Seguimiento a los Procesos de Gestión Económica del Ministerio del Interior y del Fondo para la Participación y el Fortalecimiento de la Democracia, a través de revisiones semanales realizadas con la secretaria ejecutiva de la oficina,  se verifican las solicitudes de información enviadas frente a las respuestas y su fecha de vencimiento, generando alertas mediante memorandos o correos electrónicos  a los responsables de los procesos encargados de reportar información para la elaboración de los 42 informes (3 de visita 1 especial, 2 áreas, informes de ley 23 , Seguimiento 16) elaborados entre el 1 de enero y el 30 de abril de 2024. La evidencia se encuentra en los correos enviados a las diferentes depenedncias y en la carpeta compartida donde encontramos el cuadro de control de Solicitudes de información.\\mintsrv-11x\OCI\OCI 2024</t>
  </si>
  <si>
    <t>Para el periodo no se presentaron desviaciones, en el esquema de trabajo implementado.
Las evidencias se encuentran disponibles en oci\OCI 2024\1200.2 ACTAS\1200.2.18 Actas de CICCI\Seguimiento PAAI 2024\Actividades mensuales y en oci\OCI 2024\1200.2 ACTAS\1200.2.18 Actas de CICCI\Seguimiento PAAI 2024\Cuadros de Control</t>
  </si>
  <si>
    <t>100% = (4/4) 
Por cada uno de los meses del primer cuatrimestre, el Jefe de la Oficina de Control Interno en apoyo de la Coordinadora de Grupo, envió correo electrónico informando la programación de las actividades de cada mes, donde se asignó por cada actividad, a  los respectivos responsables, acorde a sus habilidades y competencias. 
Frente a los correos remitidos con las asignaciones de actividades, no se presentó reporte alguno de conflicto de intereses o solicitud de reasignación de funciones.
Total correos programados con la asignación de funciones: 4 (1 por mes)
Total correos remitidos con la asignación de funciones: 4 (1 por mes)
Cumplimiento 100%
Las evidencias de los memorandos enviados al equipo se encuentran en el siguiente link: \\mintsrv-11x\OCI\OCI 2024\1200.2 ACTAS\1200.2.18 Actas de CICCI\Seguimiento PAAI 2024\Actividades mensuales y Correos eléctronicos enviados a los integrantes del equipo.</t>
  </si>
  <si>
    <t>Cero Riesgos materializados de acuerdo a la identificación de riesgos realizada para el proceso "Seguimiento y Evaluación a la Gestión" del cual es líder el Jefe de la Oficina de Control Interno.
100% = (1/1) 
Para el primer cuatrimestre de la vigencia 2024, sólo se requirió una capacitación por concepto de ingreso de 2 contratistas al equipo de la Oficina de Control Interno, ingreso que se dió en el mes de febrero.
Las evidencias se encuentran disponibles en el  link: \\mintsrv-11x\OCI\OCI 2024; así como en la página web del Ministerio del Interior, link de transparencia https://www.mininterior.gov.co/transparencia-y-acceso-a-la-informacion-publica/ numeral  4. Planeación, Presupuesto e Informes
Total sesiones de capacitación requeridas: 1 (en el mes de febrero)
Total sesiones de capacitación realizadas: 1 (en el mes de febrero)
Cumplimiento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</si>
</sst>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86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5" fillId="10" borderId="48"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4" fillId="0" borderId="37" xfId="0" applyFont="1" applyBorder="1" applyAlignment="1" applyProtection="1">
      <alignment horizontal="center" vertical="center"/>
      <protection locked="0"/>
    </xf>
    <xf numFmtId="0" fontId="106" fillId="0" borderId="113" xfId="0" applyFont="1" applyBorder="1" applyAlignment="1" applyProtection="1">
      <alignment horizontal="justify" vertical="top"/>
      <protection locked="0"/>
    </xf>
    <xf numFmtId="0" fontId="106" fillId="0" borderId="113" xfId="0"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locked="0"/>
    </xf>
    <xf numFmtId="9" fontId="106" fillId="0" borderId="113" xfId="0" applyNumberFormat="1" applyFont="1" applyBorder="1" applyAlignment="1" applyProtection="1">
      <alignment horizontal="center" vertical="top"/>
      <protection hidden="1"/>
    </xf>
    <xf numFmtId="165" fontId="106"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6"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6" fillId="0" borderId="112" xfId="0" applyFont="1" applyBorder="1" applyAlignment="1" applyProtection="1">
      <alignment horizontal="center" vertical="top" textRotation="90"/>
      <protection locked="0"/>
    </xf>
    <xf numFmtId="0" fontId="12" fillId="0" borderId="113" xfId="0" applyFont="1" applyBorder="1" applyAlignment="1" applyProtection="1">
      <alignment horizontal="justify" vertical="top" wrapText="1"/>
      <protection locked="0"/>
    </xf>
    <xf numFmtId="0" fontId="65" fillId="10" borderId="0" xfId="0" applyFont="1" applyFill="1"/>
    <xf numFmtId="0" fontId="11" fillId="0" borderId="113" xfId="0" applyFont="1" applyBorder="1" applyAlignment="1">
      <alignment horizontal="center" vertical="top"/>
    </xf>
    <xf numFmtId="0" fontId="65" fillId="0" borderId="0" xfId="0" applyFont="1"/>
    <xf numFmtId="0" fontId="0" fillId="0" borderId="0" xfId="0" applyAlignment="1" applyProtection="1">
      <alignment vertical="center" textRotation="90"/>
      <protection locked="0"/>
    </xf>
    <xf numFmtId="0" fontId="29" fillId="2" borderId="21" xfId="0" applyFont="1" applyFill="1" applyBorder="1" applyAlignment="1" applyProtection="1">
      <alignment horizontal="center" vertical="center" wrapText="1"/>
      <protection locked="0"/>
    </xf>
    <xf numFmtId="0" fontId="99" fillId="0" borderId="113" xfId="0" applyFont="1" applyBorder="1" applyAlignment="1" applyProtection="1">
      <alignment horizontal="left" vertical="top" wrapText="1"/>
      <protection locked="0"/>
    </xf>
    <xf numFmtId="0" fontId="18" fillId="0" borderId="5" xfId="0" applyFont="1" applyBorder="1" applyAlignment="1" applyProtection="1">
      <alignment horizontal="left" vertical="center" wrapText="1"/>
      <protection locked="0"/>
    </xf>
    <xf numFmtId="0" fontId="99" fillId="0" borderId="113" xfId="0" applyFont="1" applyBorder="1" applyAlignment="1" applyProtection="1">
      <alignment horizontal="center"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9" fontId="106" fillId="0" borderId="112" xfId="0" applyNumberFormat="1" applyFont="1" applyBorder="1" applyAlignment="1" applyProtection="1">
      <alignment horizontal="center" vertical="top" wrapText="1"/>
      <protection hidden="1"/>
    </xf>
    <xf numFmtId="9" fontId="106" fillId="0" borderId="115" xfId="0" applyNumberFormat="1" applyFont="1" applyBorder="1" applyAlignment="1" applyProtection="1">
      <alignment horizontal="center" vertical="top" wrapText="1"/>
      <protection hidden="1"/>
    </xf>
    <xf numFmtId="9" fontId="106"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06" fillId="0" borderId="112" xfId="0" applyFont="1" applyBorder="1" applyAlignment="1" applyProtection="1">
      <alignment horizontal="center" vertical="top"/>
      <protection locked="0"/>
    </xf>
    <xf numFmtId="0" fontId="106" fillId="0" borderId="115" xfId="0" applyFont="1" applyBorder="1" applyAlignment="1" applyProtection="1">
      <alignment horizontal="center" vertical="top"/>
      <protection locked="0"/>
    </xf>
    <xf numFmtId="0" fontId="106"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6" fillId="0" borderId="112" xfId="0" applyNumberFormat="1" applyFont="1" applyBorder="1" applyAlignment="1" applyProtection="1">
      <alignment horizontal="center" vertical="top" wrapText="1"/>
      <protection locked="0"/>
    </xf>
    <xf numFmtId="9" fontId="106" fillId="0" borderId="115" xfId="0" applyNumberFormat="1" applyFont="1" applyBorder="1" applyAlignment="1" applyProtection="1">
      <alignment horizontal="center" vertical="top" wrapText="1"/>
      <protection locked="0"/>
    </xf>
    <xf numFmtId="9" fontId="106"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61" fillId="0" borderId="103" xfId="0" applyFont="1" applyBorder="1" applyAlignment="1">
      <alignment horizontal="center" vertical="center"/>
    </xf>
    <xf numFmtId="0" fontId="61" fillId="0" borderId="104" xfId="0" applyFont="1" applyBorder="1" applyAlignment="1">
      <alignment horizontal="center" vertical="center"/>
    </xf>
    <xf numFmtId="0" fontId="61" fillId="0" borderId="105" xfId="0" applyFont="1" applyBorder="1" applyAlignment="1">
      <alignment horizontal="center" vertical="center"/>
    </xf>
    <xf numFmtId="0" fontId="61" fillId="0" borderId="106" xfId="0" applyFont="1" applyBorder="1" applyAlignment="1">
      <alignment horizontal="center" vertical="center"/>
    </xf>
    <xf numFmtId="0" fontId="61" fillId="0" borderId="107" xfId="0" applyFont="1" applyBorder="1" applyAlignment="1">
      <alignment horizontal="center" vertical="center"/>
    </xf>
    <xf numFmtId="0" fontId="61" fillId="0" borderId="108" xfId="0" applyFont="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1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47447032"/>
        <c:axId val="247447424"/>
      </c:scatterChart>
      <c:valAx>
        <c:axId val="24744703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47447424"/>
        <c:crosses val="autoZero"/>
        <c:crossBetween val="midCat"/>
      </c:valAx>
      <c:valAx>
        <c:axId val="2474474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4744703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360937208"/>
        <c:axId val="360936816"/>
      </c:scatterChart>
      <c:valAx>
        <c:axId val="3609372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60936816"/>
        <c:crosses val="autoZero"/>
        <c:crossBetween val="midCat"/>
      </c:valAx>
      <c:valAx>
        <c:axId val="3609368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6093720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0</xdr:colOff>
      <xdr:row>1</xdr:row>
      <xdr:rowOff>1485900</xdr:rowOff>
    </xdr:to>
    <xdr:grpSp>
      <xdr:nvGrpSpPr>
        <xdr:cNvPr id="17" name="Group 4">
          <a:extLst>
            <a:ext uri="{FF2B5EF4-FFF2-40B4-BE49-F238E27FC236}">
              <a16:creationId xmlns:a16="http://schemas.microsoft.com/office/drawing/2014/main" id="{AFFE2D81-E1CB-4429-A5AB-58329260A5CD}"/>
            </a:ext>
          </a:extLst>
        </xdr:cNvPr>
        <xdr:cNvGrpSpPr>
          <a:grpSpLocks/>
        </xdr:cNvGrpSpPr>
      </xdr:nvGrpSpPr>
      <xdr:grpSpPr bwMode="auto">
        <a:xfrm>
          <a:off x="0" y="0"/>
          <a:ext cx="36603214" cy="1894114"/>
          <a:chOff x="-11" y="0"/>
          <a:chExt cx="1406" cy="135"/>
        </a:xfrm>
      </xdr:grpSpPr>
      <xdr:sp macro="" textlink="">
        <xdr:nvSpPr>
          <xdr:cNvPr id="20" name="1 CuadroTexto">
            <a:extLst>
              <a:ext uri="{FF2B5EF4-FFF2-40B4-BE49-F238E27FC236}">
                <a16:creationId xmlns:a16="http://schemas.microsoft.com/office/drawing/2014/main" id="{BD4A5A7A-2C0C-486B-B530-340C9E9621F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E4F7BFDD-B198-4216-9B16-D39C3986C03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8B581A4-CF36-477C-930A-49A711D412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6D0C8A6-59D8-4353-9988-115F12A776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DF40F6A-048B-46BA-A71D-2CDB0B84F0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B448833-AA81-40EC-9B0D-AF7B6FDF05E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C0A70F-798E-46BA-BE35-6C0CE65C02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08C6431-32FE-4832-8BC2-D6660561F0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2F2B900-1711-4D5E-8ED2-90030D4587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543D218D-5C15-48EF-98C6-449DCE8531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409C15D-8443-4DB9-9AAB-242BE478E3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760255</xdr:colOff>
      <xdr:row>1</xdr:row>
      <xdr:rowOff>13607</xdr:rowOff>
    </xdr:from>
    <xdr:to>
      <xdr:col>3</xdr:col>
      <xdr:colOff>1731921</xdr:colOff>
      <xdr:row>1</xdr:row>
      <xdr:rowOff>898072</xdr:rowOff>
    </xdr:to>
    <xdr:pic>
      <xdr:nvPicPr>
        <xdr:cNvPr id="3" name="Imagen 2">
          <a:extLst>
            <a:ext uri="{FF2B5EF4-FFF2-40B4-BE49-F238E27FC236}">
              <a16:creationId xmlns:a16="http://schemas.microsoft.com/office/drawing/2014/main" id="{B0B7ECD1-C5D4-40FF-8BCC-879E9F16D8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291" y="421821"/>
          <a:ext cx="2414023" cy="884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342900</xdr:colOff>
      <xdr:row>0</xdr:row>
      <xdr:rowOff>1333500</xdr:rowOff>
    </xdr:to>
    <xdr:grpSp>
      <xdr:nvGrpSpPr>
        <xdr:cNvPr id="17" name="Group 4">
          <a:extLst>
            <a:ext uri="{FF2B5EF4-FFF2-40B4-BE49-F238E27FC236}">
              <a16:creationId xmlns:a16="http://schemas.microsoft.com/office/drawing/2014/main" id="{8A82DD56-FFC2-40F1-830B-DE00A30C58D4}"/>
            </a:ext>
          </a:extLst>
        </xdr:cNvPr>
        <xdr:cNvGrpSpPr>
          <a:grpSpLocks/>
        </xdr:cNvGrpSpPr>
      </xdr:nvGrpSpPr>
      <xdr:grpSpPr bwMode="auto">
        <a:xfrm>
          <a:off x="0" y="0"/>
          <a:ext cx="22939664" cy="1333500"/>
          <a:chOff x="-11" y="0"/>
          <a:chExt cx="1406" cy="135"/>
        </a:xfrm>
      </xdr:grpSpPr>
      <xdr:sp macro="" textlink="">
        <xdr:nvSpPr>
          <xdr:cNvPr id="20" name="1 CuadroTexto">
            <a:extLst>
              <a:ext uri="{FF2B5EF4-FFF2-40B4-BE49-F238E27FC236}">
                <a16:creationId xmlns:a16="http://schemas.microsoft.com/office/drawing/2014/main" id="{B4A05825-951C-42ED-B843-6AE73F545B5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846C00DB-4C34-4737-B16B-92706096B6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1938C79-BBD3-4B29-99FE-AE5F4BE32E2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CE6C4144-1C0C-4D5D-9C42-CFEA5D98CF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18D87E7-8789-46BC-A036-BF5996F684F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CD02B388-3E82-4BA3-BC4B-5703104B9F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8111290A-147B-4D17-93AE-37D0B7CEA3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F442686-78A4-4325-979B-16B66F337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CB8DC395-CBBB-44FA-B9EE-9E3FD0D7C8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138B509D-AD01-4EF6-BB82-EC2196BEA7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766CA65-6243-495E-A5DC-FE97AC2198B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240706</xdr:colOff>
      <xdr:row>0</xdr:row>
      <xdr:rowOff>259772</xdr:rowOff>
    </xdr:from>
    <xdr:to>
      <xdr:col>7</xdr:col>
      <xdr:colOff>81745</xdr:colOff>
      <xdr:row>0</xdr:row>
      <xdr:rowOff>1039090</xdr:rowOff>
    </xdr:to>
    <xdr:pic>
      <xdr:nvPicPr>
        <xdr:cNvPr id="3" name="Imagen 2">
          <a:extLst>
            <a:ext uri="{FF2B5EF4-FFF2-40B4-BE49-F238E27FC236}">
              <a16:creationId xmlns:a16="http://schemas.microsoft.com/office/drawing/2014/main" id="{47947465-FE94-4B63-ADA8-5B1C0BD62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706" y="259772"/>
          <a:ext cx="2127039" cy="7793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152400</xdr:colOff>
      <xdr:row>0</xdr:row>
      <xdr:rowOff>1600200</xdr:rowOff>
    </xdr:to>
    <xdr:grpSp>
      <xdr:nvGrpSpPr>
        <xdr:cNvPr id="17" name="Group 4">
          <a:extLst>
            <a:ext uri="{FF2B5EF4-FFF2-40B4-BE49-F238E27FC236}">
              <a16:creationId xmlns:a16="http://schemas.microsoft.com/office/drawing/2014/main" id="{F169A0F3-C441-42FF-97F0-C84CEFF6EA34}"/>
            </a:ext>
          </a:extLst>
        </xdr:cNvPr>
        <xdr:cNvGrpSpPr>
          <a:grpSpLocks/>
        </xdr:cNvGrpSpPr>
      </xdr:nvGrpSpPr>
      <xdr:grpSpPr bwMode="auto">
        <a:xfrm>
          <a:off x="0" y="0"/>
          <a:ext cx="20657127" cy="1600200"/>
          <a:chOff x="-11" y="0"/>
          <a:chExt cx="1406" cy="135"/>
        </a:xfrm>
      </xdr:grpSpPr>
      <xdr:sp macro="" textlink="">
        <xdr:nvSpPr>
          <xdr:cNvPr id="20" name="1 CuadroTexto">
            <a:extLst>
              <a:ext uri="{FF2B5EF4-FFF2-40B4-BE49-F238E27FC236}">
                <a16:creationId xmlns:a16="http://schemas.microsoft.com/office/drawing/2014/main" id="{6E7E5667-235D-4AB9-9092-4741594F89B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B42F971A-FDEF-479E-96AC-8C0CB17AA8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5880243-9905-4641-B55A-130CA61017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83493C5E-92AB-4BC5-9B7E-2F8A9FDFFC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77FEF5F-2C67-465B-A4AC-FCFF4D8F708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1F02824D-28FA-42AA-AE7F-DED8431098A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822704-0431-4DB5-A46A-B818D44E1E8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D039612-DF3D-4324-ABB3-DE90138C174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67D117EF-B4F5-46A9-8A7E-DC9B447F27C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132FF1C0-D3F6-4541-985F-29C3C6D291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AC0A450-A6E1-4CE3-A38E-6A6A0A34804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34636</xdr:colOff>
      <xdr:row>0</xdr:row>
      <xdr:rowOff>381000</xdr:rowOff>
    </xdr:from>
    <xdr:to>
      <xdr:col>6</xdr:col>
      <xdr:colOff>254927</xdr:colOff>
      <xdr:row>0</xdr:row>
      <xdr:rowOff>1159678</xdr:rowOff>
    </xdr:to>
    <xdr:pic>
      <xdr:nvPicPr>
        <xdr:cNvPr id="3" name="Imagen 2">
          <a:extLst>
            <a:ext uri="{FF2B5EF4-FFF2-40B4-BE49-F238E27FC236}">
              <a16:creationId xmlns:a16="http://schemas.microsoft.com/office/drawing/2014/main" id="{D7C5AEF8-056C-4750-84F3-52556D3716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636" y="381000"/>
          <a:ext cx="2125291" cy="7786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1111250</xdr:colOff>
      <xdr:row>0</xdr:row>
      <xdr:rowOff>174625</xdr:rowOff>
    </xdr:from>
    <xdr:to>
      <xdr:col>2</xdr:col>
      <xdr:colOff>2004064</xdr:colOff>
      <xdr:row>2</xdr:row>
      <xdr:rowOff>289148</xdr:rowOff>
    </xdr:to>
    <xdr:pic>
      <xdr:nvPicPr>
        <xdr:cNvPr id="3" name="Imagen 2">
          <a:extLst>
            <a:ext uri="{FF2B5EF4-FFF2-40B4-BE49-F238E27FC236}">
              <a16:creationId xmlns:a16="http://schemas.microsoft.com/office/drawing/2014/main" id="{667348CA-0B74-4A9F-9664-E49779E18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 y="174625"/>
          <a:ext cx="2305689" cy="8447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46</xdr:col>
      <xdr:colOff>476250</xdr:colOff>
      <xdr:row>0</xdr:row>
      <xdr:rowOff>1238251</xdr:rowOff>
    </xdr:to>
    <xdr:grpSp>
      <xdr:nvGrpSpPr>
        <xdr:cNvPr id="17" name="Group 4">
          <a:extLst>
            <a:ext uri="{FF2B5EF4-FFF2-40B4-BE49-F238E27FC236}">
              <a16:creationId xmlns:a16="http://schemas.microsoft.com/office/drawing/2014/main" id="{C7C2DB4A-B157-4FD8-9825-58C6E6CF94C8}"/>
            </a:ext>
          </a:extLst>
        </xdr:cNvPr>
        <xdr:cNvGrpSpPr>
          <a:grpSpLocks/>
        </xdr:cNvGrpSpPr>
      </xdr:nvGrpSpPr>
      <xdr:grpSpPr bwMode="auto">
        <a:xfrm>
          <a:off x="0" y="1"/>
          <a:ext cx="19124468" cy="1238250"/>
          <a:chOff x="-11" y="0"/>
          <a:chExt cx="1406" cy="135"/>
        </a:xfrm>
      </xdr:grpSpPr>
      <xdr:sp macro="" textlink="">
        <xdr:nvSpPr>
          <xdr:cNvPr id="20" name="1 CuadroTexto">
            <a:extLst>
              <a:ext uri="{FF2B5EF4-FFF2-40B4-BE49-F238E27FC236}">
                <a16:creationId xmlns:a16="http://schemas.microsoft.com/office/drawing/2014/main" id="{E792213A-B23F-40D8-9458-29C5F167E0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337366F2-603B-4E00-91C2-7B78ABADBE5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40156D3-09D4-43A4-89BF-A8C7853245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77125CA-A0A9-4ED3-AE80-620E4863128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0102625-60FE-4F21-901A-E3F481E4CD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804EC1C1-AFA1-4DF5-9BF4-B531FC3F732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D0492B4B-8CEF-4922-8058-983C514EA40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E08A778-BA1D-4221-AA23-3054D783C0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834892AA-5CE1-4505-8A5C-1D92BF40B83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45F6BE9E-0A2E-4417-8C3E-330A5163F2E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B1A3E2F3-8F3C-43CA-AB92-D7749A33453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51955</xdr:colOff>
      <xdr:row>0</xdr:row>
      <xdr:rowOff>242455</xdr:rowOff>
    </xdr:from>
    <xdr:to>
      <xdr:col>5</xdr:col>
      <xdr:colOff>341519</xdr:colOff>
      <xdr:row>0</xdr:row>
      <xdr:rowOff>906920</xdr:rowOff>
    </xdr:to>
    <xdr:pic>
      <xdr:nvPicPr>
        <xdr:cNvPr id="3" name="Imagen 2">
          <a:extLst>
            <a:ext uri="{FF2B5EF4-FFF2-40B4-BE49-F238E27FC236}">
              <a16:creationId xmlns:a16="http://schemas.microsoft.com/office/drawing/2014/main" id="{2CD1BBD0-8DBC-447C-B270-2A9ED1D97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955" y="242455"/>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49</xdr:col>
      <xdr:colOff>76200</xdr:colOff>
      <xdr:row>0</xdr:row>
      <xdr:rowOff>1447801</xdr:rowOff>
    </xdr:to>
    <xdr:grpSp>
      <xdr:nvGrpSpPr>
        <xdr:cNvPr id="29" name="Group 4">
          <a:extLst>
            <a:ext uri="{FF2B5EF4-FFF2-40B4-BE49-F238E27FC236}">
              <a16:creationId xmlns:a16="http://schemas.microsoft.com/office/drawing/2014/main" id="{6A5591CA-6A3C-4058-9E74-0E6208AA239B}"/>
            </a:ext>
          </a:extLst>
        </xdr:cNvPr>
        <xdr:cNvGrpSpPr>
          <a:grpSpLocks/>
        </xdr:cNvGrpSpPr>
      </xdr:nvGrpSpPr>
      <xdr:grpSpPr bwMode="auto">
        <a:xfrm>
          <a:off x="0" y="1"/>
          <a:ext cx="22492855" cy="1447800"/>
          <a:chOff x="-11" y="0"/>
          <a:chExt cx="1406" cy="135"/>
        </a:xfrm>
      </xdr:grpSpPr>
      <xdr:sp macro="" textlink="">
        <xdr:nvSpPr>
          <xdr:cNvPr id="31" name="1 CuadroTexto">
            <a:extLst>
              <a:ext uri="{FF2B5EF4-FFF2-40B4-BE49-F238E27FC236}">
                <a16:creationId xmlns:a16="http://schemas.microsoft.com/office/drawing/2014/main" id="{00EFFDB3-BEB5-4627-AEF5-E7595325C92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8D56A38B-34DA-4774-94DA-B5A26531F5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17FAC3DA-1686-4882-AA85-4D90D000B5A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8CAC7A52-53BA-4746-A902-88A9EC1323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4363ED7-F095-4F3E-8160-0F565641DE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D14FAF8E-BAF6-4B1C-9825-930C9621221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BAE81DA5-E1B0-4BCC-BCF4-678058F3A2D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AB988E8-B588-4F4C-ABAC-5D07286E73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D941926-DCD5-4FFC-AA34-6C3BE1B306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40" name="13 CuadroTexto">
            <a:extLst>
              <a:ext uri="{FF2B5EF4-FFF2-40B4-BE49-F238E27FC236}">
                <a16:creationId xmlns:a16="http://schemas.microsoft.com/office/drawing/2014/main" id="{12AC283C-EFA6-4017-9353-8FDAD0AB20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E94402B-CBF4-4754-A866-B009F7BB0C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311727</xdr:colOff>
      <xdr:row>0</xdr:row>
      <xdr:rowOff>363681</xdr:rowOff>
    </xdr:from>
    <xdr:to>
      <xdr:col>6</xdr:col>
      <xdr:colOff>220291</xdr:colOff>
      <xdr:row>0</xdr:row>
      <xdr:rowOff>1028146</xdr:rowOff>
    </xdr:to>
    <xdr:pic>
      <xdr:nvPicPr>
        <xdr:cNvPr id="3" name="Imagen 2">
          <a:extLst>
            <a:ext uri="{FF2B5EF4-FFF2-40B4-BE49-F238E27FC236}">
              <a16:creationId xmlns:a16="http://schemas.microsoft.com/office/drawing/2014/main" id="{C3BF1E97-4628-447D-B2B7-22EC0E4F33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727" y="363681"/>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1279071</xdr:colOff>
      <xdr:row>0</xdr:row>
      <xdr:rowOff>244929</xdr:rowOff>
    </xdr:from>
    <xdr:to>
      <xdr:col>2</xdr:col>
      <xdr:colOff>1677492</xdr:colOff>
      <xdr:row>2</xdr:row>
      <xdr:rowOff>174608</xdr:rowOff>
    </xdr:to>
    <xdr:pic>
      <xdr:nvPicPr>
        <xdr:cNvPr id="4" name="Imagen 3">
          <a:extLst>
            <a:ext uri="{FF2B5EF4-FFF2-40B4-BE49-F238E27FC236}">
              <a16:creationId xmlns:a16="http://schemas.microsoft.com/office/drawing/2014/main" id="{8A4507A7-89BA-45CB-ACE5-9A00621C92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1214" y="244929"/>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336177</xdr:colOff>
      <xdr:row>0</xdr:row>
      <xdr:rowOff>224118</xdr:rowOff>
    </xdr:from>
    <xdr:to>
      <xdr:col>2</xdr:col>
      <xdr:colOff>2149741</xdr:colOff>
      <xdr:row>2</xdr:row>
      <xdr:rowOff>160201</xdr:rowOff>
    </xdr:to>
    <xdr:pic>
      <xdr:nvPicPr>
        <xdr:cNvPr id="3" name="Imagen 2">
          <a:extLst>
            <a:ext uri="{FF2B5EF4-FFF2-40B4-BE49-F238E27FC236}">
              <a16:creationId xmlns:a16="http://schemas.microsoft.com/office/drawing/2014/main" id="{3AB6E8D5-12CF-4796-9032-88DB770F1E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6412" y="224118"/>
          <a:ext cx="1813564" cy="6644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1238250</xdr:colOff>
      <xdr:row>0</xdr:row>
      <xdr:rowOff>54428</xdr:rowOff>
    </xdr:from>
    <xdr:to>
      <xdr:col>4</xdr:col>
      <xdr:colOff>343993</xdr:colOff>
      <xdr:row>2</xdr:row>
      <xdr:rowOff>304527</xdr:rowOff>
    </xdr:to>
    <xdr:pic>
      <xdr:nvPicPr>
        <xdr:cNvPr id="4" name="Imagen 3">
          <a:extLst>
            <a:ext uri="{FF2B5EF4-FFF2-40B4-BE49-F238E27FC236}">
              <a16:creationId xmlns:a16="http://schemas.microsoft.com/office/drawing/2014/main" id="{7637CBBD-ABE4-4E2C-851C-1EEF3231DF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14" y="54428"/>
          <a:ext cx="2725243" cy="998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312964</xdr:colOff>
      <xdr:row>0</xdr:row>
      <xdr:rowOff>231322</xdr:rowOff>
    </xdr:from>
    <xdr:to>
      <xdr:col>11</xdr:col>
      <xdr:colOff>806636</xdr:colOff>
      <xdr:row>2</xdr:row>
      <xdr:rowOff>147394</xdr:rowOff>
    </xdr:to>
    <xdr:pic>
      <xdr:nvPicPr>
        <xdr:cNvPr id="21" name="Imagen 20">
          <a:extLst>
            <a:ext uri="{FF2B5EF4-FFF2-40B4-BE49-F238E27FC236}">
              <a16:creationId xmlns:a16="http://schemas.microsoft.com/office/drawing/2014/main" id="{2CBB8EBE-206E-4018-8DFC-F2BE0ED2B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2643" y="231322"/>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1129393</xdr:colOff>
      <xdr:row>0</xdr:row>
      <xdr:rowOff>163286</xdr:rowOff>
    </xdr:from>
    <xdr:to>
      <xdr:col>2</xdr:col>
      <xdr:colOff>1936029</xdr:colOff>
      <xdr:row>2</xdr:row>
      <xdr:rowOff>242529</xdr:rowOff>
    </xdr:to>
    <xdr:pic>
      <xdr:nvPicPr>
        <xdr:cNvPr id="4" name="Imagen 3">
          <a:extLst>
            <a:ext uri="{FF2B5EF4-FFF2-40B4-BE49-F238E27FC236}">
              <a16:creationId xmlns:a16="http://schemas.microsoft.com/office/drawing/2014/main" id="{2233AEB5-863A-44D5-B593-7D38B0E37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1536" y="163286"/>
          <a:ext cx="2221779" cy="8140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222250</xdr:colOff>
      <xdr:row>0</xdr:row>
      <xdr:rowOff>1600200</xdr:rowOff>
    </xdr:to>
    <xdr:grpSp>
      <xdr:nvGrpSpPr>
        <xdr:cNvPr id="19" name="Group 4">
          <a:extLst>
            <a:ext uri="{FF2B5EF4-FFF2-40B4-BE49-F238E27FC236}">
              <a16:creationId xmlns:a16="http://schemas.microsoft.com/office/drawing/2014/main" id="{D0A0EC65-71A4-45DA-988C-D4C292F195C2}"/>
            </a:ext>
          </a:extLst>
        </xdr:cNvPr>
        <xdr:cNvGrpSpPr>
          <a:grpSpLocks/>
        </xdr:cNvGrpSpPr>
      </xdr:nvGrpSpPr>
      <xdr:grpSpPr bwMode="auto">
        <a:xfrm>
          <a:off x="0" y="0"/>
          <a:ext cx="53287930" cy="1600200"/>
          <a:chOff x="-11" y="0"/>
          <a:chExt cx="1406" cy="135"/>
        </a:xfrm>
      </xdr:grpSpPr>
      <xdr:sp macro="" textlink="">
        <xdr:nvSpPr>
          <xdr:cNvPr id="21" name="1 CuadroTexto">
            <a:extLst>
              <a:ext uri="{FF2B5EF4-FFF2-40B4-BE49-F238E27FC236}">
                <a16:creationId xmlns:a16="http://schemas.microsoft.com/office/drawing/2014/main" id="{305F8239-3976-42A0-B0D0-B6E334EFA97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2" name="3 CuadroTexto">
            <a:extLst>
              <a:ext uri="{FF2B5EF4-FFF2-40B4-BE49-F238E27FC236}">
                <a16:creationId xmlns:a16="http://schemas.microsoft.com/office/drawing/2014/main" id="{146B476A-1A5F-4981-B97E-4EAE52327EF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634210CD-5711-4C59-B575-0D11A1C625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23700FE9-D99C-46BB-81AE-B6B732BD96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6C3FA26B-5C04-4425-ABFE-C94FFD37F0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2318071F-6060-4160-A0D2-A3E1B256482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5DAF58A-662E-4838-882D-A7E76D87E63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1CB51E1A-709E-410E-9F43-60C556B1CE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072D8277-F95A-4D89-8CB3-E265952D83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75FF5108-8E14-4EA7-B100-B8CFA92F8A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8CCC8E36-36B2-4949-AF4B-D7280ECB6D7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476250</xdr:colOff>
      <xdr:row>0</xdr:row>
      <xdr:rowOff>269875</xdr:rowOff>
    </xdr:from>
    <xdr:to>
      <xdr:col>6</xdr:col>
      <xdr:colOff>635000</xdr:colOff>
      <xdr:row>0</xdr:row>
      <xdr:rowOff>1386620</xdr:rowOff>
    </xdr:to>
    <xdr:pic>
      <xdr:nvPicPr>
        <xdr:cNvPr id="3" name="Imagen 2">
          <a:extLst>
            <a:ext uri="{FF2B5EF4-FFF2-40B4-BE49-F238E27FC236}">
              <a16:creationId xmlns:a16="http://schemas.microsoft.com/office/drawing/2014/main" id="{67760775-115F-4228-ABD6-BD88F6870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9750" y="269875"/>
          <a:ext cx="3048000" cy="1116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7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1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1" dataDxfId="300">
  <autoFilter ref="I1:I31" xr:uid="{00000000-0009-0000-0100-000009000000}"/>
  <tableColumns count="1">
    <tableColumn id="1" xr3:uid="{00000000-0010-0000-0900-000001000000}" name="N° CAUSA" dataDxfId="29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98" dataDxfId="296" headerRowBorderDxfId="297" tableBorderDxfId="295" totalsRowBorderDxfId="294">
  <autoFilter ref="AB21:AD35" xr:uid="{00000000-0009-0000-0100-00000A000000}"/>
  <tableColumns count="3">
    <tableColumn id="1" xr3:uid="{00000000-0010-0000-0A00-000001000000}" name="PROCESOS" dataDxfId="293"/>
    <tableColumn id="2" xr3:uid="{00000000-0010-0000-0A00-000002000000}" name="OBJETIVO" dataDxfId="292"/>
    <tableColumn id="3" xr3:uid="{00000000-0010-0000-0A00-000003000000}" name="ALCANCE" dataDxfId="29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73" dataDxfId="172">
  <autoFilter ref="B209:C219" xr:uid="{00000000-0009-0000-0100-00000B000000}"/>
  <tableColumns count="2">
    <tableColumn id="1" xr3:uid="{00000000-0010-0000-0B00-000001000000}" name="Criterios" dataDxfId="171"/>
    <tableColumn id="2" xr3:uid="{00000000-0010-0000-0B00-000002000000}" name="Subcriterios" dataDxfId="17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17" dataDxfId="316">
  <autoFilter ref="E1:E201" xr:uid="{00000000-0009-0000-0100-000004000000}"/>
  <tableColumns count="1">
    <tableColumn id="1" xr3:uid="{00000000-0010-0000-0100-000001000000}" name="N° RIESGO" dataDxfId="3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14" dataDxfId="313">
  <autoFilter ref="K1:K16" xr:uid="{00000000-0009-0000-0100-000005000000}"/>
  <sortState ref="K2:K16">
    <sortCondition ref="K14"/>
  </sortState>
  <tableColumns count="1">
    <tableColumn id="1" xr3:uid="{00000000-0010-0000-0200-000001000000}" name="PROCESOS" dataDxfId="3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1" dataDxfId="310">
  <autoFilter ref="O1:O6" xr:uid="{00000000-0009-0000-0100-00000C000000}"/>
  <sortState ref="O2:O6">
    <sortCondition ref="O1"/>
  </sortState>
  <tableColumns count="1">
    <tableColumn id="1" xr3:uid="{00000000-0010-0000-0300-000001000000}" name="IMPACTO" dataDxfId="30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08" dataDxfId="307">
  <autoFilter ref="G1:G31" xr:uid="{00000000-0009-0000-0100-000002000000}"/>
  <tableColumns count="1">
    <tableColumn id="1" xr3:uid="{00000000-0010-0000-0500-000001000000}" name="N° CONTROL" dataDxfId="30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05" dataDxfId="304">
  <autoFilter ref="O9:O22" xr:uid="{00000000-0009-0000-0100-000006000000}"/>
  <sortState ref="O10:O12">
    <sortCondition ref="O9:O12"/>
  </sortState>
  <tableColumns count="1">
    <tableColumn id="1" xr3:uid="{00000000-0010-0000-0600-000001000000}" name="TIPO DE RIESGO" dataDxfId="30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49" t="s">
        <v>67</v>
      </c>
      <c r="D2" s="7"/>
    </row>
    <row r="3" spans="1:4" ht="38.25" x14ac:dyDescent="0.25">
      <c r="A3" s="449"/>
      <c r="B3" s="4" t="s">
        <v>32</v>
      </c>
      <c r="C3" s="4" t="s">
        <v>49</v>
      </c>
      <c r="D3" s="7"/>
    </row>
    <row r="4" spans="1:4" ht="51" x14ac:dyDescent="0.25">
      <c r="A4" s="449"/>
      <c r="B4" s="4" t="s">
        <v>31</v>
      </c>
      <c r="C4" s="4" t="s">
        <v>66</v>
      </c>
    </row>
    <row r="5" spans="1:4" ht="38.25" x14ac:dyDescent="0.25">
      <c r="A5" s="449"/>
      <c r="B5" s="4" t="s">
        <v>33</v>
      </c>
      <c r="C5" s="4" t="s">
        <v>50</v>
      </c>
    </row>
    <row r="6" spans="1:4" ht="51" x14ac:dyDescent="0.25">
      <c r="A6" s="449"/>
      <c r="B6" s="4" t="s">
        <v>34</v>
      </c>
      <c r="C6" s="4" t="s">
        <v>51</v>
      </c>
    </row>
    <row r="7" spans="1:4" ht="51" x14ac:dyDescent="0.25">
      <c r="A7" s="449"/>
      <c r="B7" s="4" t="s">
        <v>35</v>
      </c>
      <c r="C7" s="4" t="s">
        <v>52</v>
      </c>
    </row>
    <row r="8" spans="1:4" ht="38.25" x14ac:dyDescent="0.25">
      <c r="A8" s="449"/>
      <c r="B8" s="4" t="s">
        <v>181</v>
      </c>
      <c r="C8" s="4" t="s">
        <v>182</v>
      </c>
    </row>
    <row r="9" spans="1:4" ht="63.75" x14ac:dyDescent="0.25">
      <c r="A9" s="449" t="s">
        <v>68</v>
      </c>
      <c r="B9" s="4" t="s">
        <v>36</v>
      </c>
      <c r="C9" s="4" t="s">
        <v>53</v>
      </c>
    </row>
    <row r="10" spans="1:4" ht="51" x14ac:dyDescent="0.25">
      <c r="A10" s="449"/>
      <c r="B10" s="4" t="s">
        <v>37</v>
      </c>
      <c r="C10" s="4" t="s">
        <v>54</v>
      </c>
    </row>
    <row r="11" spans="1:4" ht="51" x14ac:dyDescent="0.25">
      <c r="A11" s="449"/>
      <c r="B11" s="4" t="s">
        <v>38</v>
      </c>
      <c r="C11" s="4" t="s">
        <v>55</v>
      </c>
    </row>
    <row r="12" spans="1:4" ht="76.5" x14ac:dyDescent="0.25">
      <c r="A12" s="449"/>
      <c r="B12" s="4" t="s">
        <v>39</v>
      </c>
      <c r="C12" s="4" t="s">
        <v>56</v>
      </c>
    </row>
    <row r="13" spans="1:4" ht="51" x14ac:dyDescent="0.25">
      <c r="A13" s="449"/>
      <c r="B13" s="4" t="s">
        <v>40</v>
      </c>
      <c r="C13" s="4" t="s">
        <v>57</v>
      </c>
    </row>
    <row r="14" spans="1:4" ht="63.75" x14ac:dyDescent="0.25">
      <c r="A14" s="449"/>
      <c r="B14" s="4" t="s">
        <v>41</v>
      </c>
      <c r="C14" s="4" t="s">
        <v>58</v>
      </c>
    </row>
    <row r="15" spans="1:4" ht="38.25" x14ac:dyDescent="0.25">
      <c r="A15" s="450" t="s">
        <v>69</v>
      </c>
      <c r="B15" s="4" t="s">
        <v>42</v>
      </c>
      <c r="C15" s="4" t="s">
        <v>59</v>
      </c>
    </row>
    <row r="16" spans="1:4" ht="63.75" x14ac:dyDescent="0.25">
      <c r="A16" s="451"/>
      <c r="B16" s="4" t="s">
        <v>43</v>
      </c>
      <c r="C16" s="4" t="s">
        <v>60</v>
      </c>
    </row>
    <row r="17" spans="1:3" ht="63.75" x14ac:dyDescent="0.25">
      <c r="A17" s="451"/>
      <c r="B17" s="4" t="s">
        <v>44</v>
      </c>
      <c r="C17" s="4" t="s">
        <v>61</v>
      </c>
    </row>
    <row r="18" spans="1:3" ht="38.25" x14ac:dyDescent="0.25">
      <c r="A18" s="451"/>
      <c r="B18" s="4" t="s">
        <v>45</v>
      </c>
      <c r="C18" s="4" t="s">
        <v>62</v>
      </c>
    </row>
    <row r="19" spans="1:3" ht="51" x14ac:dyDescent="0.25">
      <c r="A19" s="451"/>
      <c r="B19" s="4" t="s">
        <v>46</v>
      </c>
      <c r="C19" s="4" t="s">
        <v>63</v>
      </c>
    </row>
    <row r="20" spans="1:3" ht="63.75" x14ac:dyDescent="0.25">
      <c r="A20" s="451"/>
      <c r="B20" s="4" t="s">
        <v>47</v>
      </c>
      <c r="C20" s="4" t="s">
        <v>64</v>
      </c>
    </row>
    <row r="21" spans="1:3" ht="127.5" x14ac:dyDescent="0.25">
      <c r="A21" s="451"/>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C6" sqref="C6"/>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9" t="s">
        <v>1080</v>
      </c>
      <c r="C1" s="739"/>
      <c r="D1" s="73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1081</v>
      </c>
      <c r="D3" s="312" t="s">
        <v>1082</v>
      </c>
      <c r="E3" s="15"/>
      <c r="F3" s="15"/>
      <c r="G3" s="15"/>
      <c r="H3" s="15"/>
      <c r="I3" s="15"/>
      <c r="J3" s="15"/>
      <c r="K3" s="15"/>
      <c r="L3" s="15"/>
      <c r="M3" s="15"/>
      <c r="N3" s="15"/>
      <c r="O3" s="15"/>
      <c r="P3" s="15"/>
      <c r="Q3" s="15"/>
      <c r="R3" s="15"/>
      <c r="S3" s="15"/>
      <c r="T3" s="15"/>
      <c r="U3" s="15"/>
    </row>
    <row r="4" spans="1:21" ht="33.75" x14ac:dyDescent="0.25">
      <c r="A4" s="313" t="s">
        <v>11</v>
      </c>
      <c r="B4" s="314" t="s">
        <v>1083</v>
      </c>
      <c r="C4" s="315" t="s">
        <v>1084</v>
      </c>
      <c r="D4" s="316" t="s">
        <v>1085</v>
      </c>
      <c r="E4" s="15"/>
      <c r="F4" s="15"/>
      <c r="G4" s="15"/>
      <c r="H4" s="15"/>
      <c r="I4" s="15"/>
      <c r="J4" s="15"/>
      <c r="K4" s="15"/>
      <c r="L4" s="15"/>
      <c r="M4" s="15"/>
      <c r="N4" s="15"/>
      <c r="O4" s="15"/>
      <c r="P4" s="15"/>
      <c r="Q4" s="15"/>
      <c r="R4" s="15"/>
      <c r="S4" s="15"/>
      <c r="T4" s="15"/>
      <c r="U4" s="15"/>
    </row>
    <row r="5" spans="1:21" ht="67.5" x14ac:dyDescent="0.25">
      <c r="A5" s="313" t="s">
        <v>10</v>
      </c>
      <c r="B5" s="317" t="s">
        <v>1086</v>
      </c>
      <c r="C5" s="318" t="s">
        <v>1087</v>
      </c>
      <c r="D5" s="319" t="s">
        <v>1088</v>
      </c>
      <c r="E5" s="15"/>
      <c r="F5" s="15"/>
      <c r="G5" s="15"/>
      <c r="H5" s="15"/>
      <c r="I5" s="15"/>
      <c r="J5" s="15"/>
      <c r="K5" s="15"/>
      <c r="L5" s="15"/>
      <c r="M5" s="15"/>
      <c r="N5" s="15"/>
      <c r="O5" s="15"/>
      <c r="P5" s="15"/>
      <c r="Q5" s="15"/>
      <c r="R5" s="15"/>
      <c r="S5" s="15"/>
      <c r="T5" s="15"/>
      <c r="U5" s="15"/>
    </row>
    <row r="6" spans="1:21" ht="67.5" x14ac:dyDescent="0.25">
      <c r="A6" s="313" t="s">
        <v>9</v>
      </c>
      <c r="B6" s="320" t="s">
        <v>1089</v>
      </c>
      <c r="C6" s="318" t="s">
        <v>1164</v>
      </c>
      <c r="D6" s="319" t="s">
        <v>1091</v>
      </c>
      <c r="E6" s="15"/>
      <c r="F6" s="15"/>
      <c r="G6" s="15"/>
      <c r="H6" s="15"/>
      <c r="I6" s="15"/>
      <c r="J6" s="15"/>
      <c r="K6" s="15"/>
      <c r="L6" s="15"/>
      <c r="M6" s="15"/>
      <c r="N6" s="15"/>
      <c r="O6" s="15"/>
      <c r="P6" s="15"/>
      <c r="Q6" s="15"/>
      <c r="R6" s="15"/>
      <c r="S6" s="15"/>
      <c r="T6" s="15"/>
      <c r="U6" s="15"/>
    </row>
    <row r="7" spans="1:21" ht="101.25" x14ac:dyDescent="0.25">
      <c r="A7" s="313" t="s">
        <v>8</v>
      </c>
      <c r="B7" s="321" t="s">
        <v>1092</v>
      </c>
      <c r="C7" s="318" t="s">
        <v>1165</v>
      </c>
      <c r="D7" s="319" t="s">
        <v>1094</v>
      </c>
      <c r="E7" s="15"/>
      <c r="F7" s="15"/>
      <c r="G7" s="15"/>
      <c r="H7" s="15"/>
      <c r="I7" s="15"/>
      <c r="J7" s="15"/>
      <c r="K7" s="15"/>
      <c r="L7" s="15"/>
      <c r="M7" s="15"/>
      <c r="N7" s="15"/>
      <c r="O7" s="15"/>
      <c r="P7" s="15"/>
      <c r="Q7" s="15"/>
      <c r="R7" s="15"/>
      <c r="S7" s="15"/>
      <c r="T7" s="15"/>
      <c r="U7" s="15"/>
    </row>
    <row r="8" spans="1:21" ht="67.5" x14ac:dyDescent="0.25">
      <c r="A8" s="313" t="s">
        <v>7</v>
      </c>
      <c r="B8" s="322" t="s">
        <v>1095</v>
      </c>
      <c r="C8" s="318" t="s">
        <v>1166</v>
      </c>
      <c r="D8" s="319" t="s">
        <v>1097</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1098</v>
      </c>
      <c r="C11" s="313" t="s">
        <v>1099</v>
      </c>
      <c r="D11" s="313" t="s">
        <v>1100</v>
      </c>
      <c r="E11" s="313"/>
      <c r="F11" s="15"/>
      <c r="G11" s="15"/>
      <c r="H11" s="15"/>
      <c r="I11" s="15"/>
      <c r="J11" s="15"/>
      <c r="K11" s="15"/>
      <c r="L11" s="15"/>
      <c r="M11" s="15"/>
      <c r="N11" s="15"/>
      <c r="O11" s="15"/>
      <c r="P11" s="15"/>
      <c r="Q11" s="15"/>
      <c r="R11" s="15"/>
      <c r="S11" s="15"/>
      <c r="T11" s="15"/>
      <c r="U11" s="15"/>
    </row>
    <row r="12" spans="1:21" x14ac:dyDescent="0.25">
      <c r="A12" s="313"/>
      <c r="B12" s="313" t="s">
        <v>1101</v>
      </c>
      <c r="C12" s="313" t="s">
        <v>1102</v>
      </c>
      <c r="D12" s="313" t="s">
        <v>1103</v>
      </c>
      <c r="E12" s="313"/>
      <c r="F12" s="15"/>
      <c r="G12" s="15"/>
      <c r="H12" s="15"/>
      <c r="I12" s="15"/>
      <c r="J12" s="15"/>
      <c r="K12" s="15"/>
      <c r="L12" s="15"/>
      <c r="M12" s="15"/>
      <c r="N12" s="15"/>
      <c r="O12" s="15"/>
      <c r="P12" s="15"/>
      <c r="Q12" s="15"/>
      <c r="R12" s="15"/>
      <c r="S12" s="15"/>
      <c r="T12" s="15"/>
      <c r="U12" s="15"/>
    </row>
    <row r="13" spans="1:21" x14ac:dyDescent="0.25">
      <c r="A13" s="313"/>
      <c r="B13" s="313"/>
      <c r="C13" s="313" t="s">
        <v>1167</v>
      </c>
      <c r="D13" s="313" t="s">
        <v>1104</v>
      </c>
      <c r="E13" s="313"/>
      <c r="F13" s="15"/>
      <c r="G13" s="15"/>
      <c r="H13" s="15"/>
      <c r="I13" s="15"/>
      <c r="J13" s="15"/>
      <c r="K13" s="15"/>
      <c r="L13" s="15"/>
      <c r="M13" s="15"/>
      <c r="N13" s="15"/>
      <c r="O13" s="15"/>
      <c r="P13" s="15"/>
      <c r="Q13" s="15"/>
      <c r="R13" s="15"/>
      <c r="S13" s="15"/>
      <c r="T13" s="15"/>
      <c r="U13" s="15"/>
    </row>
    <row r="14" spans="1:21" x14ac:dyDescent="0.25">
      <c r="A14" s="313"/>
      <c r="B14" s="313"/>
      <c r="C14" s="313" t="s">
        <v>1168</v>
      </c>
      <c r="D14" s="313" t="s">
        <v>1105</v>
      </c>
      <c r="E14" s="313"/>
      <c r="F14" s="15"/>
      <c r="G14" s="15"/>
      <c r="H14" s="15"/>
      <c r="I14" s="15"/>
      <c r="J14" s="15"/>
      <c r="K14" s="15"/>
      <c r="L14" s="15"/>
      <c r="M14" s="15"/>
      <c r="N14" s="15"/>
      <c r="O14" s="15"/>
      <c r="P14" s="15"/>
      <c r="Q14" s="15"/>
      <c r="R14" s="15"/>
      <c r="S14" s="15"/>
      <c r="T14" s="15"/>
      <c r="U14" s="15"/>
    </row>
    <row r="15" spans="1:21" x14ac:dyDescent="0.25">
      <c r="A15" s="313"/>
      <c r="B15" s="313"/>
      <c r="C15" s="313" t="s">
        <v>1169</v>
      </c>
      <c r="D15" s="313" t="s">
        <v>1106</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1107</v>
      </c>
      <c r="C209" s="326" t="s">
        <v>1108</v>
      </c>
      <c r="D209" t="s">
        <v>1107</v>
      </c>
      <c r="E209" t="s">
        <v>1108</v>
      </c>
    </row>
    <row r="210" spans="1:8" ht="21" x14ac:dyDescent="0.35">
      <c r="A210" s="15"/>
      <c r="B210" s="327" t="s">
        <v>1109</v>
      </c>
      <c r="C210" s="327" t="s">
        <v>1110</v>
      </c>
      <c r="D210" t="s">
        <v>1109</v>
      </c>
      <c r="F210" t="str">
        <f>IF(NOT(ISBLANK(D210)),D210,IF(NOT(ISBLANK(E210)),"     "&amp;E210,FALSE))</f>
        <v>Afectación Económica o presupuestal</v>
      </c>
      <c r="G210" t="s">
        <v>1109</v>
      </c>
      <c r="H210" t="str">
        <f>IF(NOT(ISERROR(MATCH(G210,_xlfn.ANCHORARRAY(B221),0))),F223&amp;"Por favor no seleccionar los criterios de impacto",G210)</f>
        <v>❌Por favor no seleccionar los criterios de impacto</v>
      </c>
    </row>
    <row r="211" spans="1:8" ht="21" x14ac:dyDescent="0.35">
      <c r="A211" s="15"/>
      <c r="B211" s="327" t="s">
        <v>1109</v>
      </c>
      <c r="C211" s="327" t="s">
        <v>1087</v>
      </c>
      <c r="E211" t="s">
        <v>1110</v>
      </c>
      <c r="F211" t="str">
        <f t="shared" ref="F211:F221" si="0">IF(NOT(ISBLANK(D211)),D211,IF(NOT(ISBLANK(E211)),"     "&amp;E211,FALSE))</f>
        <v xml:space="preserve">     Afectación menor a 10 SMLMV .</v>
      </c>
    </row>
    <row r="212" spans="1:8" ht="21" x14ac:dyDescent="0.35">
      <c r="A212" s="15"/>
      <c r="B212" s="327" t="s">
        <v>1109</v>
      </c>
      <c r="C212" s="327" t="s">
        <v>1090</v>
      </c>
      <c r="E212" t="s">
        <v>1087</v>
      </c>
      <c r="F212" t="str">
        <f t="shared" si="0"/>
        <v xml:space="preserve">     Entre 10 y 50 SMLMV </v>
      </c>
    </row>
    <row r="213" spans="1:8" ht="21" x14ac:dyDescent="0.35">
      <c r="A213" s="15"/>
      <c r="B213" s="327" t="s">
        <v>1109</v>
      </c>
      <c r="C213" s="327" t="s">
        <v>1093</v>
      </c>
      <c r="E213" t="s">
        <v>1164</v>
      </c>
      <c r="F213" t="str">
        <f t="shared" si="0"/>
        <v xml:space="preserve">     Entre 51 y 100 SMLMV </v>
      </c>
    </row>
    <row r="214" spans="1:8" ht="21" x14ac:dyDescent="0.35">
      <c r="A214" s="15"/>
      <c r="B214" s="327" t="s">
        <v>1109</v>
      </c>
      <c r="C214" s="327" t="s">
        <v>1096</v>
      </c>
      <c r="E214" t="s">
        <v>1165</v>
      </c>
      <c r="F214" t="str">
        <f t="shared" si="0"/>
        <v xml:space="preserve">     Entre 101 y 500 SMLMV </v>
      </c>
    </row>
    <row r="215" spans="1:8" ht="21" x14ac:dyDescent="0.35">
      <c r="A215" s="15"/>
      <c r="B215" s="327" t="s">
        <v>1082</v>
      </c>
      <c r="C215" s="327" t="s">
        <v>1085</v>
      </c>
      <c r="E215" t="s">
        <v>1166</v>
      </c>
      <c r="F215" t="str">
        <f t="shared" si="0"/>
        <v xml:space="preserve">     Mayor a 501 SMLMV </v>
      </c>
    </row>
    <row r="216" spans="1:8" ht="21" x14ac:dyDescent="0.35">
      <c r="A216" s="15"/>
      <c r="B216" s="327" t="s">
        <v>1082</v>
      </c>
      <c r="C216" s="327" t="s">
        <v>1088</v>
      </c>
      <c r="D216" t="s">
        <v>1082</v>
      </c>
      <c r="F216" t="str">
        <f t="shared" si="0"/>
        <v>Pérdida Reputacional</v>
      </c>
    </row>
    <row r="217" spans="1:8" ht="21" x14ac:dyDescent="0.35">
      <c r="A217" s="15"/>
      <c r="B217" s="327" t="s">
        <v>1082</v>
      </c>
      <c r="C217" s="327" t="s">
        <v>1091</v>
      </c>
      <c r="E217" t="s">
        <v>1085</v>
      </c>
      <c r="F217" t="str">
        <f t="shared" si="0"/>
        <v xml:space="preserve">     El riesgo afecta la imagen de alguna área de la organización</v>
      </c>
    </row>
    <row r="218" spans="1:8" ht="21" x14ac:dyDescent="0.35">
      <c r="A218" s="15"/>
      <c r="B218" s="327" t="s">
        <v>1082</v>
      </c>
      <c r="C218" s="327" t="s">
        <v>1094</v>
      </c>
      <c r="E218" t="s">
        <v>1088</v>
      </c>
      <c r="F218" t="str">
        <f t="shared" si="0"/>
        <v xml:space="preserve">     El riesgo afecta la imagen de la entidad internamente, de conocimiento general, nivel interno, de junta dircetiva y accionistas y/o de provedores</v>
      </c>
    </row>
    <row r="219" spans="1:8" ht="21" x14ac:dyDescent="0.35">
      <c r="A219" s="15"/>
      <c r="B219" s="327" t="s">
        <v>1082</v>
      </c>
      <c r="C219" s="327" t="s">
        <v>1097</v>
      </c>
      <c r="E219" t="s">
        <v>1091</v>
      </c>
      <c r="F219" t="str">
        <f t="shared" si="0"/>
        <v xml:space="preserve">     El riesgo afecta la imagen de la entidad con algunos usuarios de relevancia frente al logro de los objetivos</v>
      </c>
    </row>
    <row r="220" spans="1:8" x14ac:dyDescent="0.25">
      <c r="A220" s="15"/>
      <c r="B220" s="328"/>
      <c r="C220" s="328"/>
      <c r="E220" t="s">
        <v>1094</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1097</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1111</v>
      </c>
    </row>
    <row r="224" spans="1:8" x14ac:dyDescent="0.25">
      <c r="B224" s="330"/>
      <c r="C224" s="330"/>
      <c r="F224" s="329" t="s">
        <v>1112</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41" t="s">
        <v>1113</v>
      </c>
      <c r="C1" s="742"/>
      <c r="D1" s="742"/>
      <c r="E1" s="742"/>
      <c r="F1" s="743"/>
    </row>
    <row r="2" spans="2:6" ht="16.5" thickBot="1" x14ac:dyDescent="0.3">
      <c r="B2" s="332"/>
      <c r="C2" s="332"/>
      <c r="D2" s="332"/>
      <c r="E2" s="332"/>
      <c r="F2" s="332"/>
    </row>
    <row r="3" spans="2:6" ht="16.5" thickBot="1" x14ac:dyDescent="0.25">
      <c r="B3" s="744" t="s">
        <v>1114</v>
      </c>
      <c r="C3" s="745"/>
      <c r="D3" s="745"/>
      <c r="E3" s="333" t="s">
        <v>1115</v>
      </c>
      <c r="F3" s="334" t="s">
        <v>1116</v>
      </c>
    </row>
    <row r="4" spans="2:6" ht="31.5" x14ac:dyDescent="0.2">
      <c r="B4" s="746" t="s">
        <v>1117</v>
      </c>
      <c r="C4" s="748" t="s">
        <v>27</v>
      </c>
      <c r="D4" s="335" t="s">
        <v>1118</v>
      </c>
      <c r="E4" s="336" t="s">
        <v>1119</v>
      </c>
      <c r="F4" s="337">
        <v>0.25</v>
      </c>
    </row>
    <row r="5" spans="2:6" ht="47.25" x14ac:dyDescent="0.2">
      <c r="B5" s="747"/>
      <c r="C5" s="749"/>
      <c r="D5" s="338" t="s">
        <v>1120</v>
      </c>
      <c r="E5" s="339" t="s">
        <v>1121</v>
      </c>
      <c r="F5" s="340">
        <v>0.15</v>
      </c>
    </row>
    <row r="6" spans="2:6" ht="47.25" x14ac:dyDescent="0.2">
      <c r="B6" s="747"/>
      <c r="C6" s="749"/>
      <c r="D6" s="338" t="s">
        <v>1122</v>
      </c>
      <c r="E6" s="339" t="s">
        <v>1123</v>
      </c>
      <c r="F6" s="340">
        <v>0.1</v>
      </c>
    </row>
    <row r="7" spans="2:6" ht="63" x14ac:dyDescent="0.2">
      <c r="B7" s="747"/>
      <c r="C7" s="749" t="s">
        <v>1050</v>
      </c>
      <c r="D7" s="338" t="s">
        <v>1124</v>
      </c>
      <c r="E7" s="339" t="s">
        <v>1125</v>
      </c>
      <c r="F7" s="340">
        <v>0.25</v>
      </c>
    </row>
    <row r="8" spans="2:6" ht="31.5" x14ac:dyDescent="0.2">
      <c r="B8" s="747"/>
      <c r="C8" s="749"/>
      <c r="D8" s="338" t="s">
        <v>1126</v>
      </c>
      <c r="E8" s="339" t="s">
        <v>1127</v>
      </c>
      <c r="F8" s="340">
        <v>0.15</v>
      </c>
    </row>
    <row r="9" spans="2:6" ht="47.25" x14ac:dyDescent="0.2">
      <c r="B9" s="747" t="s">
        <v>1128</v>
      </c>
      <c r="C9" s="749" t="s">
        <v>1052</v>
      </c>
      <c r="D9" s="338" t="s">
        <v>1129</v>
      </c>
      <c r="E9" s="339" t="s">
        <v>1130</v>
      </c>
      <c r="F9" s="341" t="s">
        <v>1131</v>
      </c>
    </row>
    <row r="10" spans="2:6" ht="63" x14ac:dyDescent="0.2">
      <c r="B10" s="747"/>
      <c r="C10" s="749"/>
      <c r="D10" s="338" t="s">
        <v>1132</v>
      </c>
      <c r="E10" s="339" t="s">
        <v>1133</v>
      </c>
      <c r="F10" s="341" t="s">
        <v>1131</v>
      </c>
    </row>
    <row r="11" spans="2:6" ht="47.25" x14ac:dyDescent="0.2">
      <c r="B11" s="747"/>
      <c r="C11" s="749" t="s">
        <v>154</v>
      </c>
      <c r="D11" s="338" t="s">
        <v>1134</v>
      </c>
      <c r="E11" s="339" t="s">
        <v>1135</v>
      </c>
      <c r="F11" s="341" t="s">
        <v>1131</v>
      </c>
    </row>
    <row r="12" spans="2:6" ht="47.25" x14ac:dyDescent="0.2">
      <c r="B12" s="747"/>
      <c r="C12" s="749"/>
      <c r="D12" s="338" t="s">
        <v>1136</v>
      </c>
      <c r="E12" s="339" t="s">
        <v>1137</v>
      </c>
      <c r="F12" s="341" t="s">
        <v>1131</v>
      </c>
    </row>
    <row r="13" spans="2:6" ht="31.5" x14ac:dyDescent="0.2">
      <c r="B13" s="747"/>
      <c r="C13" s="749" t="s">
        <v>1053</v>
      </c>
      <c r="D13" s="338" t="s">
        <v>1138</v>
      </c>
      <c r="E13" s="339" t="s">
        <v>1139</v>
      </c>
      <c r="F13" s="341" t="s">
        <v>1131</v>
      </c>
    </row>
    <row r="14" spans="2:6" ht="32.25" thickBot="1" x14ac:dyDescent="0.25">
      <c r="B14" s="750"/>
      <c r="C14" s="751"/>
      <c r="D14" s="342" t="s">
        <v>1140</v>
      </c>
      <c r="E14" s="343" t="s">
        <v>1141</v>
      </c>
      <c r="F14" s="344" t="s">
        <v>1131</v>
      </c>
    </row>
    <row r="15" spans="2:6" ht="49.5" customHeight="1" x14ac:dyDescent="0.2">
      <c r="B15" s="740" t="s">
        <v>1142</v>
      </c>
      <c r="C15" s="740"/>
      <c r="D15" s="740"/>
      <c r="E15" s="740"/>
      <c r="F15" s="740"/>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1143</v>
      </c>
      <c r="E2" t="s">
        <v>1144</v>
      </c>
    </row>
    <row r="3" spans="2:5" x14ac:dyDescent="0.25">
      <c r="B3" t="s">
        <v>1145</v>
      </c>
      <c r="E3" t="s">
        <v>1146</v>
      </c>
    </row>
    <row r="4" spans="2:5" x14ac:dyDescent="0.25">
      <c r="B4" t="s">
        <v>1147</v>
      </c>
      <c r="E4" t="s">
        <v>1148</v>
      </c>
    </row>
    <row r="5" spans="2:5" x14ac:dyDescent="0.25">
      <c r="B5" t="s">
        <v>1149</v>
      </c>
    </row>
    <row r="8" spans="2:5" x14ac:dyDescent="0.25">
      <c r="B8" t="s">
        <v>1150</v>
      </c>
    </row>
    <row r="9" spans="2:5" x14ac:dyDescent="0.25">
      <c r="B9" t="s">
        <v>1151</v>
      </c>
    </row>
    <row r="10" spans="2:5" x14ac:dyDescent="0.25">
      <c r="B10" t="s">
        <v>1152</v>
      </c>
    </row>
    <row r="13" spans="2:5" x14ac:dyDescent="0.25">
      <c r="B13" t="s">
        <v>1153</v>
      </c>
    </row>
    <row r="14" spans="2:5" x14ac:dyDescent="0.25">
      <c r="B14" t="s">
        <v>1154</v>
      </c>
    </row>
    <row r="15" spans="2:5" x14ac:dyDescent="0.25">
      <c r="B15" t="s">
        <v>1155</v>
      </c>
    </row>
    <row r="16" spans="2:5" x14ac:dyDescent="0.25">
      <c r="B16" t="s">
        <v>1156</v>
      </c>
    </row>
    <row r="17" spans="2:2" x14ac:dyDescent="0.25">
      <c r="B17" t="s">
        <v>1157</v>
      </c>
    </row>
    <row r="18" spans="2:2" x14ac:dyDescent="0.25">
      <c r="B18" t="s">
        <v>1158</v>
      </c>
    </row>
    <row r="19" spans="2:2" x14ac:dyDescent="0.25">
      <c r="B19" t="s">
        <v>1159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347" customWidth="1"/>
    <col min="2" max="16384" width="11.42578125" style="347"/>
  </cols>
  <sheetData>
    <row r="3" spans="1:1" x14ac:dyDescent="0.2">
      <c r="A3" s="346" t="s">
        <v>1118</v>
      </c>
    </row>
    <row r="4" spans="1:1" x14ac:dyDescent="0.2">
      <c r="A4" s="346" t="s">
        <v>1120</v>
      </c>
    </row>
    <row r="5" spans="1:1" x14ac:dyDescent="0.2">
      <c r="A5" s="346" t="s">
        <v>1122</v>
      </c>
    </row>
    <row r="6" spans="1:1" x14ac:dyDescent="0.2">
      <c r="A6" s="346" t="s">
        <v>1124</v>
      </c>
    </row>
    <row r="7" spans="1:1" x14ac:dyDescent="0.2">
      <c r="A7" s="346" t="s">
        <v>1126</v>
      </c>
    </row>
    <row r="8" spans="1:1" x14ac:dyDescent="0.2">
      <c r="A8" s="346" t="s">
        <v>1129</v>
      </c>
    </row>
    <row r="9" spans="1:1" x14ac:dyDescent="0.2">
      <c r="A9" s="346" t="s">
        <v>1132</v>
      </c>
    </row>
    <row r="10" spans="1:1" x14ac:dyDescent="0.2">
      <c r="A10" s="346" t="s">
        <v>1134</v>
      </c>
    </row>
    <row r="11" spans="1:1" x14ac:dyDescent="0.2">
      <c r="A11" s="346" t="s">
        <v>1136</v>
      </c>
    </row>
    <row r="12" spans="1:1" x14ac:dyDescent="0.2">
      <c r="A12" s="346" t="s">
        <v>1160</v>
      </c>
    </row>
    <row r="13" spans="1:1" x14ac:dyDescent="0.2">
      <c r="A13" s="346" t="s">
        <v>1161</v>
      </c>
    </row>
    <row r="14" spans="1:1" x14ac:dyDescent="0.2">
      <c r="A14" s="346" t="s">
        <v>1162</v>
      </c>
    </row>
    <row r="16" spans="1:1" x14ac:dyDescent="0.2">
      <c r="A16" s="346" t="s">
        <v>1163</v>
      </c>
    </row>
    <row r="17" spans="1:1" x14ac:dyDescent="0.2">
      <c r="A17" s="346" t="s">
        <v>1143</v>
      </c>
    </row>
    <row r="18" spans="1:1" x14ac:dyDescent="0.2">
      <c r="A18" s="346" t="s">
        <v>1145</v>
      </c>
    </row>
    <row r="20" spans="1:1" x14ac:dyDescent="0.2">
      <c r="A20" s="346" t="s">
        <v>1151</v>
      </c>
    </row>
    <row r="21" spans="1:1" x14ac:dyDescent="0.2">
      <c r="A21" s="346" t="s">
        <v>1152</v>
      </c>
    </row>
    <row r="23" spans="1:1" x14ac:dyDescent="0.2">
      <c r="A23" s="346" t="s">
        <v>1171</v>
      </c>
    </row>
    <row r="24" spans="1:1" x14ac:dyDescent="0.2">
      <c r="A24" s="346" t="s">
        <v>1172</v>
      </c>
    </row>
    <row r="25" spans="1:1" x14ac:dyDescent="0.2">
      <c r="A25" s="346" t="s">
        <v>1173</v>
      </c>
    </row>
    <row r="28" spans="1:1" x14ac:dyDescent="0.2">
      <c r="A28" s="346" t="s">
        <v>1174</v>
      </c>
    </row>
    <row r="29" spans="1:1" x14ac:dyDescent="0.2">
      <c r="A29" s="346" t="s">
        <v>1175</v>
      </c>
    </row>
    <row r="30" spans="1:1" x14ac:dyDescent="0.2">
      <c r="A30" s="346" t="s">
        <v>1176</v>
      </c>
    </row>
    <row r="31" spans="1:1" x14ac:dyDescent="0.2">
      <c r="A31" s="346" t="s">
        <v>1177</v>
      </c>
    </row>
    <row r="32" spans="1:1" x14ac:dyDescent="0.2">
      <c r="A32" s="346" t="s">
        <v>1178</v>
      </c>
    </row>
    <row r="33" spans="1:1" x14ac:dyDescent="0.2">
      <c r="A33" s="346" t="s">
        <v>1179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60" t="s">
        <v>984</v>
      </c>
      <c r="I1" t="s">
        <v>191</v>
      </c>
      <c r="J1" t="s">
        <v>7</v>
      </c>
    </row>
    <row r="2" spans="1:10" x14ac:dyDescent="0.25">
      <c r="A2" s="361" t="s">
        <v>1192</v>
      </c>
      <c r="I2" t="s">
        <v>73</v>
      </c>
      <c r="J2" t="s">
        <v>8</v>
      </c>
    </row>
    <row r="3" spans="1:10" x14ac:dyDescent="0.25">
      <c r="A3" s="360" t="s">
        <v>172</v>
      </c>
      <c r="I3" t="s">
        <v>74</v>
      </c>
      <c r="J3" t="s">
        <v>9</v>
      </c>
    </row>
    <row r="4" spans="1:10" x14ac:dyDescent="0.25">
      <c r="A4" s="360" t="s">
        <v>1193</v>
      </c>
      <c r="I4" t="s">
        <v>75</v>
      </c>
      <c r="J4" t="s">
        <v>10</v>
      </c>
    </row>
    <row r="5" spans="1:10" x14ac:dyDescent="0.25">
      <c r="A5" s="360" t="s">
        <v>1194</v>
      </c>
      <c r="I5" t="s">
        <v>76</v>
      </c>
      <c r="J5" t="s">
        <v>11</v>
      </c>
    </row>
    <row r="6" spans="1:10" x14ac:dyDescent="0.25">
      <c r="A6" s="360" t="s">
        <v>1195</v>
      </c>
    </row>
    <row r="7" spans="1:10" x14ac:dyDescent="0.25">
      <c r="A7" s="360" t="s">
        <v>173</v>
      </c>
    </row>
    <row r="8" spans="1:10" x14ac:dyDescent="0.25">
      <c r="A8" s="360" t="s">
        <v>174</v>
      </c>
    </row>
    <row r="9" spans="1:10" x14ac:dyDescent="0.25">
      <c r="A9" s="360" t="s">
        <v>175</v>
      </c>
    </row>
    <row r="10" spans="1:10" x14ac:dyDescent="0.25">
      <c r="A10" s="360" t="s">
        <v>178</v>
      </c>
    </row>
    <row r="11" spans="1:10" x14ac:dyDescent="0.25">
      <c r="A11" s="360" t="s">
        <v>1196</v>
      </c>
    </row>
    <row r="12" spans="1:10" x14ac:dyDescent="0.25">
      <c r="A12" s="360" t="s">
        <v>983</v>
      </c>
    </row>
    <row r="13" spans="1:10" x14ac:dyDescent="0.25">
      <c r="A13" s="360" t="s">
        <v>180</v>
      </c>
    </row>
    <row r="14" spans="1:10" x14ac:dyDescent="0.25">
      <c r="A14" s="360" t="s">
        <v>1197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BK1" zoomScale="101" zoomScaleNormal="70" workbookViewId="0">
      <selection activeCell="A11" sqref="A1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4"/>
      <c r="D1" s="770" t="s">
        <v>469</v>
      </c>
      <c r="E1" s="774" t="s">
        <v>1234</v>
      </c>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c r="AN1" s="774"/>
      <c r="AO1" s="774"/>
      <c r="AP1" s="774"/>
      <c r="AQ1" s="774"/>
      <c r="AR1" s="774"/>
      <c r="AS1" s="774"/>
      <c r="AT1" s="774"/>
      <c r="AU1" s="774"/>
      <c r="AV1" s="774"/>
      <c r="AW1" s="774"/>
      <c r="AX1" s="774"/>
      <c r="AY1" s="774"/>
      <c r="AZ1" s="774"/>
      <c r="BA1" s="774"/>
      <c r="BB1" s="774"/>
      <c r="BC1" s="774"/>
      <c r="BD1" s="774"/>
      <c r="BE1" s="774"/>
      <c r="BF1" s="774"/>
      <c r="BG1" s="774"/>
      <c r="BH1" s="774"/>
      <c r="BI1" s="774"/>
      <c r="BJ1" s="774"/>
      <c r="BK1" s="774"/>
      <c r="BL1" s="775"/>
      <c r="BM1" s="168" t="s">
        <v>963</v>
      </c>
      <c r="BN1" s="169" t="s">
        <v>1261</v>
      </c>
    </row>
    <row r="2" spans="1:300" ht="26.25" customHeight="1" x14ac:dyDescent="0.3">
      <c r="A2" s="52"/>
      <c r="B2" s="138"/>
      <c r="C2" s="185"/>
      <c r="D2" s="718"/>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18"/>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57"/>
      <c r="DL2" s="757"/>
    </row>
    <row r="3" spans="1:300" ht="18.75" customHeight="1" x14ac:dyDescent="0.3">
      <c r="A3" s="52"/>
      <c r="B3" s="138"/>
      <c r="C3" s="185"/>
      <c r="D3" s="771" t="s">
        <v>962</v>
      </c>
      <c r="E3" s="777" t="s">
        <v>1235</v>
      </c>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1"/>
      <c r="BM3" s="772" t="s">
        <v>965</v>
      </c>
      <c r="BN3" s="752">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58"/>
      <c r="DL3" s="758"/>
    </row>
    <row r="4" spans="1:300" s="44" customFormat="1" ht="14.25" customHeight="1" x14ac:dyDescent="0.3">
      <c r="A4" s="52"/>
      <c r="B4" s="140"/>
      <c r="C4" s="186"/>
      <c r="D4" s="718"/>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18"/>
      <c r="BM4" s="773"/>
      <c r="BN4" s="75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759" t="s">
        <v>961</v>
      </c>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60"/>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1197</v>
      </c>
      <c r="D6" s="68"/>
      <c r="E6" s="67" t="s">
        <v>456</v>
      </c>
      <c r="F6" s="761" t="str">
        <f>IFERROR(INDEX(Tabla10[],MATCH(C6,Tabla10[PROCESOS],0),2),"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6" s="762"/>
      <c r="H6" s="762"/>
      <c r="I6" s="762"/>
      <c r="J6" s="762"/>
      <c r="K6" s="762"/>
      <c r="L6" s="762"/>
      <c r="M6" s="762"/>
      <c r="N6" s="762"/>
      <c r="O6" s="762"/>
      <c r="P6" s="762"/>
      <c r="Q6" s="762"/>
      <c r="R6" s="762"/>
      <c r="S6" s="763"/>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8" customFormat="1" ht="16.5" customHeight="1" x14ac:dyDescent="0.5">
      <c r="B8" s="764" t="s">
        <v>980</v>
      </c>
      <c r="C8" s="765"/>
      <c r="D8" s="765"/>
      <c r="E8" s="379"/>
      <c r="F8" s="379"/>
      <c r="G8" s="380"/>
      <c r="H8" s="381"/>
      <c r="I8" s="382"/>
      <c r="J8" s="382"/>
      <c r="K8" s="382"/>
      <c r="L8" s="382"/>
      <c r="M8" s="382"/>
      <c r="N8" s="382"/>
      <c r="O8" s="382"/>
      <c r="P8" s="382"/>
      <c r="Q8" s="382"/>
      <c r="R8" s="768" t="s">
        <v>167</v>
      </c>
      <c r="S8" s="768"/>
      <c r="T8" s="768"/>
      <c r="U8" s="768"/>
      <c r="V8" s="768"/>
      <c r="W8" s="768"/>
      <c r="X8" s="768"/>
      <c r="Y8" s="768"/>
      <c r="Z8" s="768"/>
      <c r="AA8" s="768"/>
      <c r="AB8" s="768"/>
      <c r="AC8" s="768"/>
      <c r="AD8" s="768"/>
      <c r="AE8" s="768"/>
      <c r="AF8" s="768"/>
      <c r="AG8" s="768"/>
      <c r="AH8" s="768"/>
      <c r="AI8" s="768"/>
      <c r="AJ8" s="768"/>
      <c r="AK8" s="768"/>
      <c r="AL8" s="768"/>
      <c r="AM8" s="768"/>
      <c r="AN8" s="768"/>
      <c r="AO8" s="768"/>
      <c r="AP8" s="768"/>
      <c r="AQ8" s="768"/>
      <c r="AR8" s="768"/>
      <c r="AS8" s="768"/>
      <c r="AT8" s="768"/>
      <c r="AU8" s="768"/>
      <c r="AV8" s="768"/>
      <c r="AW8" s="768"/>
      <c r="AX8" s="768"/>
      <c r="AY8" s="768"/>
      <c r="AZ8" s="768"/>
      <c r="BA8" s="768"/>
      <c r="BB8" s="768"/>
      <c r="BC8" s="768"/>
      <c r="BD8" s="768"/>
      <c r="BE8" s="768"/>
      <c r="BF8" s="768"/>
      <c r="BG8" s="382"/>
      <c r="BH8" s="382"/>
      <c r="BI8" s="382"/>
      <c r="BJ8" s="382"/>
      <c r="BK8" s="382"/>
      <c r="BL8" s="382"/>
      <c r="BM8" s="382"/>
      <c r="BN8" s="38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8" customFormat="1" ht="17.25" customHeight="1" thickBot="1" x14ac:dyDescent="0.3">
      <c r="B9" s="766"/>
      <c r="C9" s="767"/>
      <c r="D9" s="767"/>
      <c r="E9" s="384"/>
      <c r="F9" s="384"/>
      <c r="G9" s="385"/>
      <c r="H9" s="386"/>
      <c r="I9" s="387"/>
      <c r="J9" s="754" t="s">
        <v>26</v>
      </c>
      <c r="K9" s="755"/>
      <c r="L9" s="755"/>
      <c r="M9" s="755"/>
      <c r="N9" s="755"/>
      <c r="O9" s="755"/>
      <c r="P9" s="756"/>
      <c r="Q9" s="388"/>
      <c r="R9" s="769"/>
      <c r="S9" s="769"/>
      <c r="T9" s="769"/>
      <c r="U9" s="769"/>
      <c r="V9" s="769"/>
      <c r="W9" s="769"/>
      <c r="X9" s="769"/>
      <c r="Y9" s="769"/>
      <c r="Z9" s="769"/>
      <c r="AA9" s="769"/>
      <c r="AB9" s="769"/>
      <c r="AC9" s="769"/>
      <c r="AD9" s="769"/>
      <c r="AE9" s="769"/>
      <c r="AF9" s="769"/>
      <c r="AG9" s="769"/>
      <c r="AH9" s="769"/>
      <c r="AI9" s="769"/>
      <c r="AJ9" s="769"/>
      <c r="AK9" s="769"/>
      <c r="AL9" s="769"/>
      <c r="AM9" s="769"/>
      <c r="AN9" s="769"/>
      <c r="AO9" s="769"/>
      <c r="AP9" s="769"/>
      <c r="AQ9" s="769"/>
      <c r="AR9" s="769"/>
      <c r="AS9" s="769"/>
      <c r="AT9" s="769"/>
      <c r="AU9" s="769"/>
      <c r="AV9" s="769"/>
      <c r="AW9" s="769"/>
      <c r="AX9" s="769"/>
      <c r="AY9" s="769"/>
      <c r="AZ9" s="769"/>
      <c r="BA9" s="769"/>
      <c r="BB9" s="769"/>
      <c r="BC9" s="769"/>
      <c r="BD9" s="769"/>
      <c r="BE9" s="769"/>
      <c r="BF9" s="769"/>
      <c r="BG9" s="389"/>
      <c r="BH9" s="389"/>
      <c r="BI9" s="389"/>
      <c r="BJ9" s="389"/>
      <c r="BK9" s="389"/>
      <c r="BL9" s="389"/>
      <c r="BM9" s="389"/>
      <c r="BN9" s="38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0" customFormat="1" ht="87.75" customHeight="1" thickBot="1" x14ac:dyDescent="0.3">
      <c r="B10" s="28" t="s">
        <v>159</v>
      </c>
      <c r="C10" s="28" t="s">
        <v>25</v>
      </c>
      <c r="D10" s="391" t="s">
        <v>184</v>
      </c>
      <c r="E10" s="28" t="s">
        <v>418</v>
      </c>
      <c r="F10" s="28" t="s">
        <v>2</v>
      </c>
      <c r="G10" s="28" t="s">
        <v>28</v>
      </c>
      <c r="H10" s="28" t="s">
        <v>154</v>
      </c>
      <c r="I10" s="392" t="s">
        <v>4</v>
      </c>
      <c r="J10" s="28" t="s">
        <v>90</v>
      </c>
      <c r="K10" s="393"/>
      <c r="L10" s="28" t="s">
        <v>91</v>
      </c>
      <c r="M10" s="394"/>
      <c r="N10" s="28" t="s">
        <v>92</v>
      </c>
      <c r="O10" s="394"/>
      <c r="P10" s="28" t="s">
        <v>146</v>
      </c>
      <c r="Q10" s="395"/>
      <c r="R10" s="392" t="s">
        <v>470</v>
      </c>
      <c r="S10" s="396" t="s">
        <v>114</v>
      </c>
      <c r="T10" s="28" t="s">
        <v>481</v>
      </c>
      <c r="U10" s="392" t="s">
        <v>482</v>
      </c>
      <c r="V10" s="28" t="s">
        <v>124</v>
      </c>
      <c r="W10" s="392"/>
      <c r="X10" s="28" t="s">
        <v>125</v>
      </c>
      <c r="Y10" s="392"/>
      <c r="Z10" s="28" t="s">
        <v>126</v>
      </c>
      <c r="AA10" s="392"/>
      <c r="AB10" s="28" t="s">
        <v>127</v>
      </c>
      <c r="AC10" s="392"/>
      <c r="AD10" s="28" t="s">
        <v>981</v>
      </c>
      <c r="AE10" s="392"/>
      <c r="AF10" s="28" t="s">
        <v>128</v>
      </c>
      <c r="AG10" s="392"/>
      <c r="AH10" s="28" t="s">
        <v>129</v>
      </c>
      <c r="AI10" s="392"/>
      <c r="AJ10" s="28" t="s">
        <v>130</v>
      </c>
      <c r="AK10" s="392"/>
      <c r="AL10" s="28" t="s">
        <v>131</v>
      </c>
      <c r="AM10" s="392"/>
      <c r="AN10" s="28" t="s">
        <v>132</v>
      </c>
      <c r="AO10" s="392"/>
      <c r="AP10" s="28" t="s">
        <v>133</v>
      </c>
      <c r="AQ10" s="392"/>
      <c r="AR10" s="28" t="s">
        <v>134</v>
      </c>
      <c r="AS10" s="392"/>
      <c r="AT10" s="28" t="s">
        <v>135</v>
      </c>
      <c r="AU10" s="392"/>
      <c r="AV10" s="28" t="s">
        <v>136</v>
      </c>
      <c r="AW10" s="392"/>
      <c r="AX10" s="28" t="s">
        <v>137</v>
      </c>
      <c r="AY10" s="392"/>
      <c r="AZ10" s="28" t="s">
        <v>138</v>
      </c>
      <c r="BA10" s="392"/>
      <c r="BB10" s="28" t="s">
        <v>139</v>
      </c>
      <c r="BC10" s="392"/>
      <c r="BD10" s="28" t="s">
        <v>140</v>
      </c>
      <c r="BE10" s="392"/>
      <c r="BF10" s="28" t="s">
        <v>141</v>
      </c>
      <c r="BG10" s="392"/>
      <c r="BH10" s="392" t="s">
        <v>471</v>
      </c>
      <c r="BI10" s="397" t="s">
        <v>472</v>
      </c>
      <c r="BJ10" s="392" t="s">
        <v>6</v>
      </c>
      <c r="BK10" s="392" t="s">
        <v>960</v>
      </c>
      <c r="BL10" s="392" t="s">
        <v>155</v>
      </c>
      <c r="BM10" s="392"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4" t="s">
        <v>188</v>
      </c>
      <c r="C11" s="420" t="s">
        <v>1237</v>
      </c>
      <c r="D11" s="421" t="s">
        <v>1287</v>
      </c>
      <c r="E11" s="37" t="s">
        <v>419</v>
      </c>
      <c r="F11" s="204" t="s">
        <v>1238</v>
      </c>
      <c r="G11" s="204" t="s">
        <v>1239</v>
      </c>
      <c r="H11" s="23"/>
      <c r="I11" s="19" t="b">
        <f>IF(H11="Posible",3,IF(H11="Rara vez",1,IF(H11="Improbable",2,IF(H11="Probable",4,IF(H11="Casi seguro",5)))))</f>
        <v>0</v>
      </c>
      <c r="J11" s="24" t="s">
        <v>76</v>
      </c>
      <c r="K11" s="19">
        <f>IF(J11="Posible",3,IF(J11="Rara vez",1,IF(J11="Improbable",2,IF(J11="Probable",4,IF(J11="Casi seguro",5)))))</f>
        <v>1</v>
      </c>
      <c r="L11" s="24" t="s">
        <v>76</v>
      </c>
      <c r="M11" s="19">
        <f>IF(L11="Posible",3,IF(L11="Rara vez",1,IF(L11="Improbable",2,IF(L11="Probable",4,IF(L11="Casi seguro",5)))))</f>
        <v>1</v>
      </c>
      <c r="N11" s="24" t="s">
        <v>76</v>
      </c>
      <c r="O11" s="19">
        <f>IF(N11="Posible",3,IF(N11="Rara vez",1,IF(N11="Improbable",2,IF(N11="Probable",4,IF(N11="Casi seguro",5)))))</f>
        <v>1</v>
      </c>
      <c r="P11" s="24" t="s">
        <v>76</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1240</v>
      </c>
      <c r="W11" s="22">
        <f t="shared" ref="W11:W75" si="0">IF(V11="SI",1,IF(V11="NO",0))</f>
        <v>1</v>
      </c>
      <c r="X11" s="24" t="s">
        <v>1240</v>
      </c>
      <c r="Y11" s="22">
        <f t="shared" ref="Y11:Y75" si="1">IF(X11="SI",1,IF(X11="NO",0))</f>
        <v>1</v>
      </c>
      <c r="Z11" s="24" t="s">
        <v>1241</v>
      </c>
      <c r="AA11" s="22">
        <f t="shared" ref="AA11:AA75" si="2">IF(Z11="SI",1,IF(Z11="NO",0))</f>
        <v>0</v>
      </c>
      <c r="AB11" s="24" t="s">
        <v>1241</v>
      </c>
      <c r="AC11" s="22">
        <f t="shared" ref="AC11:AC75" si="3">IF(AB11="SI",1,IF(AB11="NO",0))</f>
        <v>0</v>
      </c>
      <c r="AD11" s="24" t="s">
        <v>1240</v>
      </c>
      <c r="AE11" s="22">
        <f t="shared" ref="AE11:AE75" si="4">IF(AD11="SI",1,IF(AD11="NO",0))</f>
        <v>1</v>
      </c>
      <c r="AF11" s="24" t="s">
        <v>1241</v>
      </c>
      <c r="AG11" s="22">
        <f t="shared" ref="AG11:AG75" si="5">IF(AF11="SI",1,IF(AF11="NO",0))</f>
        <v>0</v>
      </c>
      <c r="AH11" s="24" t="s">
        <v>1241</v>
      </c>
      <c r="AI11" s="22">
        <f t="shared" ref="AI11:AI75" si="6">IF(AH11="SI",1,IF(AH11="NO",0))</f>
        <v>0</v>
      </c>
      <c r="AJ11" s="24" t="s">
        <v>1241</v>
      </c>
      <c r="AK11" s="22">
        <f t="shared" ref="AK11:AK75" si="7">IF(AJ11="SI",1,IF(AJ11="NO",0))</f>
        <v>0</v>
      </c>
      <c r="AL11" s="24" t="s">
        <v>1241</v>
      </c>
      <c r="AM11" s="22">
        <f t="shared" ref="AM11:AM75" si="8">IF(AL11="SI",1,IF(AL11="NO",0))</f>
        <v>0</v>
      </c>
      <c r="AN11" s="24" t="s">
        <v>1240</v>
      </c>
      <c r="AO11" s="22">
        <f t="shared" ref="AO11:AO75" si="9">IF(AN11="SI",1,IF(AN11="NO",0))</f>
        <v>1</v>
      </c>
      <c r="AP11" s="24" t="s">
        <v>1240</v>
      </c>
      <c r="AQ11" s="22">
        <f t="shared" ref="AQ11:AQ75" si="10">IF(AP11="SI",1,IF(AP11="NO",0))</f>
        <v>1</v>
      </c>
      <c r="AR11" s="24" t="s">
        <v>1240</v>
      </c>
      <c r="AS11" s="22">
        <f t="shared" ref="AS11:AS75" si="11">IF(AR11="SI",1,IF(AR11="NO",0))</f>
        <v>1</v>
      </c>
      <c r="AT11" s="24" t="s">
        <v>1240</v>
      </c>
      <c r="AU11" s="22">
        <f t="shared" ref="AU11:AU75" si="12">IF(AT11="SI",1,IF(AT11="NO",0))</f>
        <v>1</v>
      </c>
      <c r="AV11" s="24" t="s">
        <v>1241</v>
      </c>
      <c r="AW11" s="22">
        <f t="shared" ref="AW11:AW75" si="13">IF(AV11="SI",1,IF(AV11="NO",0))</f>
        <v>0</v>
      </c>
      <c r="AX11" s="24" t="s">
        <v>1241</v>
      </c>
      <c r="AY11" s="22">
        <f t="shared" ref="AY11:AY75" si="14">IF(AX11="SI",1,IF(AX11="NO",0))</f>
        <v>0</v>
      </c>
      <c r="AZ11" s="24" t="s">
        <v>1241</v>
      </c>
      <c r="BA11" s="22">
        <f t="shared" ref="BA11:BA75" si="15">IF(AZ11="SI",1,IF(AZ11="NO",0))</f>
        <v>0</v>
      </c>
      <c r="BB11" s="24" t="s">
        <v>1241</v>
      </c>
      <c r="BC11" s="22">
        <f t="shared" ref="BC11:BC75" si="16">IF(BB11="SI",1,IF(BB11="NO",0))</f>
        <v>0</v>
      </c>
      <c r="BD11" s="24" t="s">
        <v>1241</v>
      </c>
      <c r="BE11" s="22">
        <f t="shared" ref="BE11:BE75" si="17">IF(BD11="SI",1,IF(BD11="NO",0))</f>
        <v>0</v>
      </c>
      <c r="BF11" s="24" t="s">
        <v>1240</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8</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1242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c r="C12" s="196"/>
      <c r="D12" s="212"/>
      <c r="E12" s="210"/>
      <c r="F12" s="211"/>
      <c r="G12" s="190"/>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3"/>
      <c r="D13" s="182"/>
      <c r="E13" s="38"/>
      <c r="F13" s="203"/>
      <c r="G13" s="204"/>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1"/>
      <c r="D14" s="202"/>
      <c r="E14" s="38"/>
      <c r="F14" s="195"/>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2"/>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2"/>
      <c r="E16" s="38"/>
      <c r="F16" s="195"/>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5"/>
      <c r="D17" s="202"/>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9"/>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CTWLcKP2KmNgtkBgp1GDt1uojbCdjIE8VsCChuy9GzFHPwSg3abiTKiNZHknf4NybhDnZ0yPfPUxeK6CsTAZmQ==" saltValue="tBfnFDzUAeMmqOhN3EVYRA==" spinCount="100000" sheet="1"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9" priority="47" operator="containsText" text="Casi seguro">
      <formula>NOT(ISERROR(SEARCH("Casi seguro",S11)))</formula>
    </cfRule>
    <cfRule type="containsText" dxfId="168" priority="48" operator="containsText" text="Probable">
      <formula>NOT(ISERROR(SEARCH("Probable",S11)))</formula>
    </cfRule>
    <cfRule type="containsText" dxfId="167" priority="49" operator="containsText" text="Posible">
      <formula>NOT(ISERROR(SEARCH("Posible",S11)))</formula>
    </cfRule>
    <cfRule type="containsText" dxfId="166" priority="50" operator="containsText" text="Improbable">
      <formula>NOT(ISERROR(SEARCH("Improbable",S11)))</formula>
    </cfRule>
    <cfRule type="containsText" dxfId="165" priority="51" operator="containsText" text="Rara vez">
      <formula>NOT(ISERROR(SEARCH("Rara vez",S11)))</formula>
    </cfRule>
  </conditionalFormatting>
  <conditionalFormatting sqref="T11:T200">
    <cfRule type="containsText" dxfId="164" priority="42" stopIfTrue="1" operator="containsText" text="Insignificante">
      <formula>NOT(ISERROR(SEARCH("Insignificante",T11)))</formula>
    </cfRule>
    <cfRule type="containsText" dxfId="163" priority="43" stopIfTrue="1" operator="containsText" text="Mayor">
      <formula>NOT(ISERROR(SEARCH("Mayor",T11)))</formula>
    </cfRule>
    <cfRule type="containsText" dxfId="162" priority="44" stopIfTrue="1" operator="containsText" text="Moderado">
      <formula>NOT(ISERROR(SEARCH("Moderado",T11)))</formula>
    </cfRule>
    <cfRule type="containsText" dxfId="161" priority="45" stopIfTrue="1" operator="containsText" text="Menor">
      <formula>NOT(ISERROR(SEARCH("Menor",T11)))</formula>
    </cfRule>
    <cfRule type="cellIs" dxfId="160" priority="46" stopIfTrue="1" operator="equal">
      <formula>"Catastrófico"</formula>
    </cfRule>
  </conditionalFormatting>
  <conditionalFormatting sqref="BM11:BN100">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8"/>
  <sheetViews>
    <sheetView showGridLines="0" topLeftCell="B5" zoomScale="70" zoomScaleNormal="70" workbookViewId="0">
      <selection activeCell="E13" sqref="E13"/>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147" style="39" customWidth="1"/>
    <col min="51" max="51" width="51.140625" style="39" customWidth="1"/>
    <col min="52" max="52" width="54" style="39" customWidth="1"/>
    <col min="53" max="16384" width="11.42578125" style="39"/>
  </cols>
  <sheetData>
    <row r="1" spans="1:233" ht="30" customHeight="1" x14ac:dyDescent="0.3">
      <c r="B1" s="119"/>
      <c r="C1" s="137"/>
      <c r="D1" s="147"/>
      <c r="E1" s="187"/>
      <c r="F1" s="778" t="s">
        <v>469</v>
      </c>
      <c r="G1" s="719" t="s">
        <v>1234</v>
      </c>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c r="AT1" s="780"/>
      <c r="AU1" s="780"/>
      <c r="AV1" s="780"/>
      <c r="AW1" s="780"/>
      <c r="AX1" s="780"/>
      <c r="AY1" s="170" t="s">
        <v>963</v>
      </c>
      <c r="AZ1" s="169">
        <v>7</v>
      </c>
    </row>
    <row r="2" spans="1:233" ht="29.25" customHeight="1" x14ac:dyDescent="0.3">
      <c r="B2" s="120"/>
      <c r="C2" s="138"/>
      <c r="D2"/>
      <c r="E2" s="188"/>
      <c r="F2" s="779"/>
      <c r="G2" s="719"/>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170" t="s">
        <v>964</v>
      </c>
      <c r="AZ2" s="170" t="s">
        <v>967</v>
      </c>
    </row>
    <row r="3" spans="1:233" ht="30.75" customHeight="1" x14ac:dyDescent="0.3">
      <c r="B3" s="120"/>
      <c r="C3" s="148"/>
      <c r="D3" s="149"/>
      <c r="E3" s="189"/>
      <c r="F3" s="430" t="s">
        <v>962</v>
      </c>
      <c r="G3" s="781" t="s">
        <v>1235</v>
      </c>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c r="AT3" s="781"/>
      <c r="AU3" s="781"/>
      <c r="AV3" s="781"/>
      <c r="AW3" s="781"/>
      <c r="AX3" s="719"/>
      <c r="AY3" s="170" t="s">
        <v>965</v>
      </c>
      <c r="AZ3" s="171">
        <v>45139</v>
      </c>
    </row>
    <row r="4" spans="1:233" ht="23.25" customHeight="1" x14ac:dyDescent="0.3">
      <c r="B4" s="120"/>
      <c r="C4" s="139"/>
      <c r="D4" s="145"/>
      <c r="E4" s="146"/>
      <c r="F4" s="146"/>
      <c r="G4" s="782" t="s">
        <v>961</v>
      </c>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146"/>
      <c r="AZ4" s="142"/>
    </row>
    <row r="5" spans="1:233" s="43" customFormat="1" ht="39.75" customHeight="1" x14ac:dyDescent="0.25">
      <c r="B5" s="121"/>
      <c r="C5" s="66" t="s">
        <v>232</v>
      </c>
      <c r="D5" s="129" t="str">
        <f>'Riesgos de Corrupción'!C6</f>
        <v>Seguimiento y evaluación a la gestión</v>
      </c>
      <c r="E5" s="71"/>
      <c r="F5" s="69" t="s">
        <v>234</v>
      </c>
      <c r="G5" s="804" t="str">
        <f>'Riesgos de Corrupción'!F6</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5" s="805"/>
      <c r="I5" s="805"/>
      <c r="J5" s="805"/>
      <c r="K5" s="805"/>
      <c r="L5" s="805"/>
      <c r="M5" s="805"/>
      <c r="N5" s="805"/>
      <c r="O5" s="805"/>
      <c r="P5" s="805"/>
      <c r="Q5" s="805"/>
      <c r="R5" s="805"/>
      <c r="S5" s="80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8" customFormat="1" ht="28.5" customHeight="1" thickBot="1" x14ac:dyDescent="0.3">
      <c r="A7" s="398"/>
      <c r="B7" s="399"/>
      <c r="C7" s="784" t="s">
        <v>959</v>
      </c>
      <c r="D7" s="785"/>
      <c r="E7" s="786"/>
      <c r="F7" s="790" t="s">
        <v>168</v>
      </c>
      <c r="G7" s="790"/>
      <c r="H7" s="790"/>
      <c r="I7" s="790"/>
      <c r="J7" s="790"/>
      <c r="K7" s="790"/>
      <c r="L7" s="790"/>
      <c r="M7" s="790"/>
      <c r="N7" s="790"/>
      <c r="O7" s="790"/>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c r="AT7" s="790"/>
      <c r="AU7" s="790"/>
      <c r="AV7" s="790"/>
      <c r="AW7" s="790"/>
      <c r="AX7" s="790"/>
      <c r="AY7" s="790"/>
      <c r="AZ7" s="791"/>
    </row>
    <row r="8" spans="1:233" s="378" customFormat="1" ht="31.5" customHeight="1" thickBot="1" x14ac:dyDescent="0.3">
      <c r="A8" s="400"/>
      <c r="B8" s="399"/>
      <c r="C8" s="787"/>
      <c r="D8" s="788"/>
      <c r="E8" s="789"/>
      <c r="F8" s="792" t="s">
        <v>80</v>
      </c>
      <c r="G8" s="792"/>
      <c r="H8" s="792"/>
      <c r="I8" s="792"/>
      <c r="J8" s="792"/>
      <c r="K8" s="792"/>
      <c r="L8" s="792"/>
      <c r="M8" s="792"/>
      <c r="N8" s="792"/>
      <c r="O8" s="792"/>
      <c r="P8" s="792"/>
      <c r="Q8" s="792"/>
      <c r="R8" s="792"/>
      <c r="S8" s="792"/>
      <c r="T8" s="792"/>
      <c r="U8" s="792"/>
      <c r="V8" s="792"/>
      <c r="W8" s="792"/>
      <c r="X8" s="793"/>
      <c r="Y8" s="794" t="s">
        <v>142</v>
      </c>
      <c r="Z8" s="795"/>
      <c r="AA8" s="795"/>
      <c r="AB8" s="795"/>
      <c r="AC8" s="795"/>
      <c r="AD8" s="795"/>
      <c r="AE8" s="796"/>
      <c r="AF8" s="797" t="s">
        <v>77</v>
      </c>
      <c r="AG8" s="792"/>
      <c r="AH8" s="792"/>
      <c r="AI8" s="792"/>
      <c r="AJ8" s="792"/>
      <c r="AK8" s="792"/>
      <c r="AL8" s="792"/>
      <c r="AM8" s="792"/>
      <c r="AN8" s="792"/>
      <c r="AO8" s="792"/>
      <c r="AP8" s="792"/>
      <c r="AQ8" s="792"/>
      <c r="AR8" s="793"/>
      <c r="AS8" s="798" t="s">
        <v>466</v>
      </c>
      <c r="AT8" s="799"/>
      <c r="AU8" s="799"/>
      <c r="AV8" s="800"/>
      <c r="AW8" s="801" t="s">
        <v>153</v>
      </c>
      <c r="AX8" s="802"/>
      <c r="AY8" s="802"/>
      <c r="AZ8" s="803"/>
    </row>
    <row r="9" spans="1:233" s="390" customFormat="1" ht="97.5" customHeight="1" thickBot="1" x14ac:dyDescent="0.3">
      <c r="A9" s="401" t="s">
        <v>206</v>
      </c>
      <c r="B9" s="399"/>
      <c r="C9" s="28" t="s">
        <v>187</v>
      </c>
      <c r="D9" s="402" t="s">
        <v>544</v>
      </c>
      <c r="E9" s="403" t="s">
        <v>235</v>
      </c>
      <c r="F9" s="404" t="s">
        <v>88</v>
      </c>
      <c r="G9" s="28" t="s">
        <v>147</v>
      </c>
      <c r="H9" s="28" t="s">
        <v>148</v>
      </c>
      <c r="I9" s="28" t="s">
        <v>186</v>
      </c>
      <c r="J9" s="28"/>
      <c r="K9" s="28" t="s">
        <v>109</v>
      </c>
      <c r="L9" s="405"/>
      <c r="M9" s="28" t="s">
        <v>110</v>
      </c>
      <c r="N9" s="28"/>
      <c r="O9" s="28" t="s">
        <v>169</v>
      </c>
      <c r="P9" s="28"/>
      <c r="Q9" s="28" t="s">
        <v>111</v>
      </c>
      <c r="R9" s="28"/>
      <c r="S9" s="28" t="s">
        <v>112</v>
      </c>
      <c r="T9" s="28"/>
      <c r="U9" s="28" t="s">
        <v>113</v>
      </c>
      <c r="V9" s="406"/>
      <c r="W9" s="392" t="s">
        <v>79</v>
      </c>
      <c r="X9" s="392" t="s">
        <v>87</v>
      </c>
      <c r="Y9" s="392" t="s">
        <v>205</v>
      </c>
      <c r="Z9" s="28" t="s">
        <v>204</v>
      </c>
      <c r="AA9" s="392" t="s">
        <v>977</v>
      </c>
      <c r="AB9" s="392" t="s">
        <v>144</v>
      </c>
      <c r="AC9" s="392" t="s">
        <v>143</v>
      </c>
      <c r="AD9" s="392" t="s">
        <v>165</v>
      </c>
      <c r="AE9" s="392" t="s">
        <v>166</v>
      </c>
      <c r="AF9" s="392" t="s">
        <v>89</v>
      </c>
      <c r="AG9" s="407" t="s">
        <v>457</v>
      </c>
      <c r="AH9" s="392" t="s">
        <v>464</v>
      </c>
      <c r="AI9" s="392" t="s">
        <v>460</v>
      </c>
      <c r="AJ9" s="392" t="s">
        <v>458</v>
      </c>
      <c r="AK9" s="392" t="s">
        <v>465</v>
      </c>
      <c r="AL9" s="392" t="s">
        <v>461</v>
      </c>
      <c r="AM9" s="392" t="s">
        <v>149</v>
      </c>
      <c r="AN9" s="392" t="s">
        <v>78</v>
      </c>
      <c r="AO9" s="28" t="s">
        <v>463</v>
      </c>
      <c r="AP9" s="28" t="s">
        <v>151</v>
      </c>
      <c r="AQ9" s="28" t="s">
        <v>150</v>
      </c>
      <c r="AR9" s="28" t="s">
        <v>152</v>
      </c>
      <c r="AS9" s="28" t="s">
        <v>203</v>
      </c>
      <c r="AT9" s="28" t="s">
        <v>467</v>
      </c>
      <c r="AU9" s="28" t="s">
        <v>468</v>
      </c>
      <c r="AV9" s="28" t="s">
        <v>970</v>
      </c>
      <c r="AW9" s="28" t="s">
        <v>158</v>
      </c>
      <c r="AX9" s="28" t="s">
        <v>1262</v>
      </c>
      <c r="AY9" s="28" t="s">
        <v>1263</v>
      </c>
      <c r="AZ9" s="28" t="s">
        <v>1264</v>
      </c>
      <c r="BA9" s="408"/>
      <c r="BB9" s="408"/>
    </row>
    <row r="10" spans="1:233" s="40" customFormat="1" ht="225" customHeight="1" x14ac:dyDescent="0.25">
      <c r="A10" s="21"/>
      <c r="B10" s="123" t="str">
        <f>C10&amp;"-"&amp;E10</f>
        <v>R1-CO1</v>
      </c>
      <c r="C10" s="197" t="s">
        <v>188</v>
      </c>
      <c r="D10" s="178" t="s">
        <v>514</v>
      </c>
      <c r="E10" s="179" t="s">
        <v>484</v>
      </c>
      <c r="F10" s="183" t="s">
        <v>1291</v>
      </c>
      <c r="G10" s="37" t="s">
        <v>202</v>
      </c>
      <c r="H10" s="23" t="s">
        <v>202</v>
      </c>
      <c r="I10" s="18" t="s">
        <v>1243</v>
      </c>
      <c r="J10" s="80">
        <f>IF(I10="Asignado",15,IF(I10="No asignado",0,IF(I10=0,0)))</f>
        <v>15</v>
      </c>
      <c r="K10" s="18" t="s">
        <v>1244</v>
      </c>
      <c r="L10" s="80">
        <f>IF(K10="Adecuado",15,IF(K10="Inadecuado",0,IF(I10=0,0)))</f>
        <v>15</v>
      </c>
      <c r="M10" s="18" t="s">
        <v>1245</v>
      </c>
      <c r="N10" s="80">
        <f>IF(M10="Oportuna",15,IF(M10="Inoportuna",0,IF(I10=0,0)))</f>
        <v>15</v>
      </c>
      <c r="O10" s="18" t="s">
        <v>1246</v>
      </c>
      <c r="P10" s="80">
        <f t="shared" ref="P10:P70" si="0">IF(O10="Prevenir",15,IF(O10="Detectar",10,IF(O10="No es un control",0,IF(I10=0,0))))</f>
        <v>15</v>
      </c>
      <c r="Q10" s="18" t="s">
        <v>1247</v>
      </c>
      <c r="R10" s="80">
        <f t="shared" ref="R10:R70" si="1">IF(Q10="Confiable",15,IF(Q10="No confiable",0,IF(I10=0,0)))</f>
        <v>15</v>
      </c>
      <c r="S10" s="18" t="s">
        <v>1248</v>
      </c>
      <c r="T10" s="80">
        <f t="shared" ref="T10:T70" si="2">IF(S10="Se investigan y resuelven oportunamente",15,IF(S10="No se investigan y resuelven oportunamente",0,IF(I10=0,0)))</f>
        <v>15</v>
      </c>
      <c r="U10" s="18" t="s">
        <v>1249</v>
      </c>
      <c r="V10" s="80">
        <f t="shared" ref="V10:V70" si="3">IF(U10="Completa",10,IF(U10="Incompleta",5,IF(U10="No existe",0,IF(I10=0,0))))</f>
        <v>10</v>
      </c>
      <c r="W10" s="22">
        <f t="shared" ref="W10:W70" si="4">IF(G10=0," ",IF((J10+L10+N10+P10+R10+T10+V10)&gt;=0,(J10+L10+N10+P10+R10+T10+V10)))</f>
        <v>100</v>
      </c>
      <c r="X10" s="22" t="str">
        <f>IF(W10=" "," ",IF(AND(W10&gt;=0,W10&lt;=85),"Débil",IF(AND(W10&gt;=86,W10&lt;=95),"Moderado",IF(AND(W10&gt;=96,W10&lt;=100),"Fuerte"," "))))</f>
        <v>Fuerte</v>
      </c>
      <c r="Y10" s="22">
        <f t="shared" ref="Y10:Y70" si="5">IF(Z10="Siempre se ejecuta", 100,IF(Z10="Algunas veces se ejecuta",50,IF(Z10="No se ejecuta",0,"")))</f>
        <v>100</v>
      </c>
      <c r="Z10" s="24" t="s">
        <v>1250</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213">
        <f t="shared" ref="AK10:AK73" si="8">IFERROR(AVERAGEIFS($AJ$10:$AJ$249,$C$10:$C$249,C10)," ")</f>
        <v>1</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1292</v>
      </c>
      <c r="AP10" s="24" t="s">
        <v>1271</v>
      </c>
      <c r="AQ10" s="23" t="s">
        <v>1274</v>
      </c>
      <c r="AR10" s="20" t="s">
        <v>1275</v>
      </c>
      <c r="AS10" s="200" t="s">
        <v>1278</v>
      </c>
      <c r="AT10" s="20" t="s">
        <v>1280</v>
      </c>
      <c r="AU10" s="20" t="s">
        <v>1251</v>
      </c>
      <c r="AV10" s="20" t="s">
        <v>1252</v>
      </c>
      <c r="AW10" s="23" t="s">
        <v>1281</v>
      </c>
      <c r="AX10" s="177" t="s">
        <v>1309</v>
      </c>
      <c r="AY10" s="447"/>
      <c r="AZ10" s="177"/>
    </row>
    <row r="11" spans="1:233" s="40" customFormat="1" ht="307.5" customHeight="1" x14ac:dyDescent="0.25">
      <c r="A11" s="21"/>
      <c r="B11" s="123" t="str">
        <f t="shared" ref="B11:B71" si="9">C11&amp;"-"&amp;E11</f>
        <v>R1-CO2</v>
      </c>
      <c r="C11" s="197" t="s">
        <v>188</v>
      </c>
      <c r="D11" s="178" t="s">
        <v>515</v>
      </c>
      <c r="E11" s="179" t="s">
        <v>485</v>
      </c>
      <c r="F11" s="422" t="s">
        <v>1288</v>
      </c>
      <c r="G11" s="38" t="s">
        <v>202</v>
      </c>
      <c r="H11" s="23" t="s">
        <v>202</v>
      </c>
      <c r="I11" s="18" t="s">
        <v>1243</v>
      </c>
      <c r="J11" s="80">
        <f t="shared" ref="J11:J71" si="10">IF(I11="Asignado",15,IF(I11="No asignado",0,IF(I11=0,0)))</f>
        <v>15</v>
      </c>
      <c r="K11" s="18" t="s">
        <v>1244</v>
      </c>
      <c r="L11" s="80">
        <f t="shared" ref="L11:L71" si="11">IF(K11="Adecuado",15,IF(K11="Inadecuado",0,IF(I11=0,0)))</f>
        <v>15</v>
      </c>
      <c r="M11" s="18" t="s">
        <v>1245</v>
      </c>
      <c r="N11" s="80">
        <f t="shared" ref="N11:N71" si="12">IF(M11="Oportuna",15,IF(M11="Inoportuna",0,IF(I11=0,0)))</f>
        <v>15</v>
      </c>
      <c r="O11" s="18" t="s">
        <v>1246</v>
      </c>
      <c r="P11" s="80">
        <f t="shared" si="0"/>
        <v>15</v>
      </c>
      <c r="Q11" s="18" t="s">
        <v>1247</v>
      </c>
      <c r="R11" s="80">
        <f t="shared" si="1"/>
        <v>15</v>
      </c>
      <c r="S11" s="18" t="s">
        <v>1248</v>
      </c>
      <c r="T11" s="80">
        <f t="shared" si="2"/>
        <v>15</v>
      </c>
      <c r="U11" s="18" t="s">
        <v>1249</v>
      </c>
      <c r="V11" s="80">
        <f t="shared" si="3"/>
        <v>10</v>
      </c>
      <c r="W11" s="19">
        <f t="shared" si="4"/>
        <v>100</v>
      </c>
      <c r="X11" s="19" t="str">
        <f t="shared" ref="X11:X71" si="13">IF(W11=" "," ",IF(AND(W11&gt;=0,W11&lt;=85),"Débil",IF(AND(W11&gt;=86,W11&lt;=95),"Moderado",IF(AND(W11&gt;=96,W11&lt;=100),"Fuerte"," "))))</f>
        <v>Fuerte</v>
      </c>
      <c r="Y11" s="19">
        <f t="shared" si="5"/>
        <v>100</v>
      </c>
      <c r="Z11" s="23" t="s">
        <v>1250</v>
      </c>
      <c r="AA11" s="19" t="str">
        <f t="shared" ref="AA11:AA71" si="14">IF(Z11="Siempre se ejecuta","Fuerte",IF(Z11="Algunas veces se ejecuta","Moderado",IF(Z11="No se ejecuta", "Débil","")))</f>
        <v>Fuerte</v>
      </c>
      <c r="AB11" s="19" t="str">
        <f t="shared" ref="AB11:AB71" si="15">IF(AND(X11="Fuerte",AA11="Fuerte"),"Fuerte",IF(AND(X11="Fuerte",AA11="Moderado"),"Moderado",IF(AND(X11="Fuerte",AA11="Débil"),"Débil",IF(AND(X11="Moderado",AA11="Moderado"),"Moderado",IF(AND(X11="Moderado",AA11="Fuerte"),"Moderado",IF(AND(X11="Moderado",AA11="Débil"),"Débil",IF(X11="Débil","Débil"," ")))))))</f>
        <v>Fuerte</v>
      </c>
      <c r="AC11" s="19" t="str">
        <f t="shared" ref="AC11:AC71" si="16">IF(AB11="Fuerte","No",IF(AB11="Moderado","Sí",IF(AB11="Débil","Sí","")))</f>
        <v>No</v>
      </c>
      <c r="AD11" s="19">
        <f t="shared" ref="AD11:AD71" si="17">IFERROR(IF(Y11=" "," ",IF(Y11&gt;=0,(W11+Y11)/2))," ")</f>
        <v>100</v>
      </c>
      <c r="AE11" s="128">
        <f t="shared" si="6"/>
        <v>100</v>
      </c>
      <c r="AF11" s="19" t="str">
        <f t="shared" ref="AF11:AF71" si="18">IF(AE11=" "," ",IF(AE11=100,"Fuerte",IF(AE11&lt;50,"Débil",IF(AE11&gt;49,"Moderado"," "))))</f>
        <v>Fuerte</v>
      </c>
      <c r="AG11" s="50">
        <f t="shared" ref="AG11:AG71"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K11" s="213">
        <f t="shared" si="8"/>
        <v>1</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424" t="s">
        <v>1293</v>
      </c>
      <c r="AP11" s="23" t="s">
        <v>1272</v>
      </c>
      <c r="AQ11" s="23" t="s">
        <v>1273</v>
      </c>
      <c r="AR11" s="20" t="s">
        <v>1276</v>
      </c>
      <c r="AS11" s="425" t="s">
        <v>1277</v>
      </c>
      <c r="AT11" s="426" t="s">
        <v>1270</v>
      </c>
      <c r="AU11" s="20" t="s">
        <v>1251</v>
      </c>
      <c r="AV11" s="20" t="s">
        <v>1252</v>
      </c>
      <c r="AW11" s="23" t="s">
        <v>1281</v>
      </c>
      <c r="AX11" s="177" t="s">
        <v>1304</v>
      </c>
      <c r="AY11" s="177"/>
      <c r="AZ11" s="177"/>
    </row>
    <row r="12" spans="1:233" s="40" customFormat="1" ht="277.5" customHeight="1" x14ac:dyDescent="0.25">
      <c r="A12" s="21"/>
      <c r="B12" s="123" t="str">
        <f t="shared" si="9"/>
        <v>R1-CO3</v>
      </c>
      <c r="C12" s="197" t="s">
        <v>188</v>
      </c>
      <c r="D12" s="178" t="s">
        <v>516</v>
      </c>
      <c r="E12" s="179" t="s">
        <v>486</v>
      </c>
      <c r="F12" s="423" t="s">
        <v>1290</v>
      </c>
      <c r="G12" s="38" t="s">
        <v>202</v>
      </c>
      <c r="H12" s="23" t="s">
        <v>202</v>
      </c>
      <c r="I12" s="18" t="s">
        <v>1243</v>
      </c>
      <c r="J12" s="80">
        <f t="shared" si="10"/>
        <v>15</v>
      </c>
      <c r="K12" s="18" t="s">
        <v>1244</v>
      </c>
      <c r="L12" s="80">
        <f t="shared" si="11"/>
        <v>15</v>
      </c>
      <c r="M12" s="18" t="s">
        <v>1245</v>
      </c>
      <c r="N12" s="80">
        <f t="shared" si="12"/>
        <v>15</v>
      </c>
      <c r="O12" s="18" t="s">
        <v>1246</v>
      </c>
      <c r="P12" s="80">
        <f t="shared" si="0"/>
        <v>15</v>
      </c>
      <c r="Q12" s="18" t="s">
        <v>1247</v>
      </c>
      <c r="R12" s="80">
        <f t="shared" si="1"/>
        <v>15</v>
      </c>
      <c r="S12" s="18" t="s">
        <v>1248</v>
      </c>
      <c r="T12" s="80">
        <f t="shared" si="2"/>
        <v>15</v>
      </c>
      <c r="U12" s="18" t="s">
        <v>1249</v>
      </c>
      <c r="V12" s="80">
        <f t="shared" si="3"/>
        <v>10</v>
      </c>
      <c r="W12" s="19">
        <f t="shared" si="4"/>
        <v>100</v>
      </c>
      <c r="X12" s="19" t="str">
        <f t="shared" si="13"/>
        <v>Fuerte</v>
      </c>
      <c r="Y12" s="19">
        <f t="shared" si="5"/>
        <v>100</v>
      </c>
      <c r="Z12" s="23" t="s">
        <v>1250</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1</v>
      </c>
      <c r="AK12" s="213">
        <f t="shared" si="8"/>
        <v>1</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2"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2" si="21">IF(AM12="Zona Moderada","Reducir riesgo",IF(AM12="Zona Alta","Compartir riesgo",IF(AM12="Zona Extrema","Evitar riesgo"," ")))</f>
        <v>Reducir riesgo</v>
      </c>
      <c r="AO12" s="424" t="s">
        <v>1294</v>
      </c>
      <c r="AP12" s="23" t="s">
        <v>1272</v>
      </c>
      <c r="AQ12" s="23" t="s">
        <v>1273</v>
      </c>
      <c r="AR12" s="20" t="s">
        <v>1276</v>
      </c>
      <c r="AS12" s="200" t="s">
        <v>1279</v>
      </c>
      <c r="AT12" s="20" t="s">
        <v>1270</v>
      </c>
      <c r="AU12" s="20" t="s">
        <v>1251</v>
      </c>
      <c r="AV12" s="20" t="s">
        <v>1252</v>
      </c>
      <c r="AW12" s="23" t="s">
        <v>1281</v>
      </c>
      <c r="AX12" s="192" t="s">
        <v>1304</v>
      </c>
      <c r="AY12" s="177"/>
      <c r="AZ12" s="192"/>
    </row>
    <row r="13" spans="1:233" s="40" customFormat="1" ht="225" customHeight="1" x14ac:dyDescent="0.25">
      <c r="A13" s="21"/>
      <c r="B13" s="123" t="str">
        <f>C13&amp;"-"&amp;E13</f>
        <v>R1-CO4</v>
      </c>
      <c r="C13" s="197" t="s">
        <v>188</v>
      </c>
      <c r="D13" s="178" t="s">
        <v>517</v>
      </c>
      <c r="E13" s="179" t="s">
        <v>487</v>
      </c>
      <c r="F13" s="423" t="s">
        <v>1289</v>
      </c>
      <c r="G13" s="38" t="s">
        <v>202</v>
      </c>
      <c r="H13" s="23" t="s">
        <v>202</v>
      </c>
      <c r="I13" s="18" t="s">
        <v>1243</v>
      </c>
      <c r="J13" s="80">
        <f>IF(I13="Asignado",15,IF(I13="No asignado",0,IF(I13=0,0)))</f>
        <v>15</v>
      </c>
      <c r="K13" s="18" t="s">
        <v>1244</v>
      </c>
      <c r="L13" s="80">
        <f>IF(K13="Adecuado",15,IF(K13="Inadecuado",0,IF(I13=0,0)))</f>
        <v>15</v>
      </c>
      <c r="M13" s="18" t="s">
        <v>1245</v>
      </c>
      <c r="N13" s="80">
        <f>IF(M13="Oportuna",15,IF(M13="Inoportuna",0,IF(I13=0,0)))</f>
        <v>15</v>
      </c>
      <c r="O13" s="18" t="s">
        <v>1246</v>
      </c>
      <c r="P13" s="80">
        <f>IF(O13="Prevenir",15,IF(O13="Detectar",10,IF(O13="No es un control",0,IF(I13=0,0))))</f>
        <v>15</v>
      </c>
      <c r="Q13" s="18" t="s">
        <v>1247</v>
      </c>
      <c r="R13" s="80">
        <f>IF(Q13="Confiable",15,IF(Q13="No confiable",0,IF(I13=0,0)))</f>
        <v>15</v>
      </c>
      <c r="S13" s="18" t="s">
        <v>1248</v>
      </c>
      <c r="T13" s="80">
        <f>IF(S13="Se investigan y resuelven oportunamente",15,IF(S13="No se investigan y resuelven oportunamente",0,IF(I13=0,0)))</f>
        <v>15</v>
      </c>
      <c r="U13" s="18" t="s">
        <v>1249</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1250</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1</v>
      </c>
      <c r="AK13" s="50">
        <f t="shared" si="8"/>
        <v>1</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77" t="s">
        <v>1295</v>
      </c>
      <c r="AP13" s="18" t="s">
        <v>1296</v>
      </c>
      <c r="AQ13" s="18" t="s">
        <v>1297</v>
      </c>
      <c r="AR13" s="191" t="s">
        <v>1298</v>
      </c>
      <c r="AS13" s="198" t="s">
        <v>1299</v>
      </c>
      <c r="AT13" s="18" t="s">
        <v>1296</v>
      </c>
      <c r="AU13" s="18" t="s">
        <v>1297</v>
      </c>
      <c r="AV13" s="191" t="s">
        <v>1252</v>
      </c>
      <c r="AW13" s="18" t="s">
        <v>1300</v>
      </c>
      <c r="AX13" s="177" t="s">
        <v>1310</v>
      </c>
      <c r="AY13" s="177"/>
      <c r="AZ13" s="21"/>
    </row>
    <row r="14" spans="1:233" s="40" customFormat="1" ht="158.25" customHeight="1" x14ac:dyDescent="0.25">
      <c r="A14" s="21"/>
      <c r="B14" s="123" t="str">
        <f t="shared" si="9"/>
        <v>-</v>
      </c>
      <c r="C14" s="197"/>
      <c r="D14" s="178"/>
      <c r="E14" s="179"/>
      <c r="F14" s="183"/>
      <c r="G14" s="38"/>
      <c r="H14" s="23"/>
      <c r="I14" s="18"/>
      <c r="J14" s="80">
        <f t="shared" si="10"/>
        <v>0</v>
      </c>
      <c r="K14" s="18"/>
      <c r="L14" s="80">
        <f t="shared" si="11"/>
        <v>0</v>
      </c>
      <c r="M14" s="18"/>
      <c r="N14" s="80">
        <f t="shared" si="12"/>
        <v>0</v>
      </c>
      <c r="O14" s="18"/>
      <c r="P14" s="80">
        <f t="shared" si="0"/>
        <v>0</v>
      </c>
      <c r="Q14" s="18"/>
      <c r="R14" s="80">
        <f t="shared" si="1"/>
        <v>0</v>
      </c>
      <c r="S14" s="18"/>
      <c r="T14" s="80">
        <f t="shared" si="2"/>
        <v>0</v>
      </c>
      <c r="U14" s="18"/>
      <c r="V14" s="80">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8"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19"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20"/>
        <v xml:space="preserve"> </v>
      </c>
      <c r="AN14" s="22" t="str">
        <f t="shared" si="21"/>
        <v xml:space="preserve"> </v>
      </c>
      <c r="AO14" s="190"/>
      <c r="AP14" s="27"/>
      <c r="AQ14" s="18"/>
      <c r="AR14" s="191"/>
      <c r="AS14" s="191"/>
      <c r="AT14" s="191"/>
      <c r="AU14" s="191"/>
      <c r="AV14" s="191"/>
      <c r="AW14" s="192"/>
      <c r="AX14" s="192"/>
      <c r="AY14" s="192"/>
      <c r="AZ14" s="192"/>
    </row>
    <row r="15" spans="1:233" s="40" customFormat="1" ht="158.25" customHeight="1" x14ac:dyDescent="0.25">
      <c r="A15" s="21"/>
      <c r="B15" s="124" t="str">
        <f t="shared" si="9"/>
        <v>-</v>
      </c>
      <c r="C15" s="197"/>
      <c r="D15" s="178"/>
      <c r="E15" s="179"/>
      <c r="F15" s="176"/>
      <c r="G15" s="38"/>
      <c r="H15" s="23"/>
      <c r="I15" s="18"/>
      <c r="J15" s="80">
        <f t="shared" si="10"/>
        <v>0</v>
      </c>
      <c r="K15" s="18"/>
      <c r="L15" s="80">
        <f t="shared" si="11"/>
        <v>0</v>
      </c>
      <c r="M15" s="18"/>
      <c r="N15" s="80">
        <f t="shared" si="12"/>
        <v>0</v>
      </c>
      <c r="O15" s="18"/>
      <c r="P15" s="80">
        <f t="shared" si="0"/>
        <v>0</v>
      </c>
      <c r="Q15" s="18"/>
      <c r="R15" s="80">
        <f t="shared" si="1"/>
        <v>0</v>
      </c>
      <c r="S15" s="18"/>
      <c r="T15" s="80">
        <f t="shared" si="2"/>
        <v>0</v>
      </c>
      <c r="U15" s="18"/>
      <c r="V15" s="80">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8"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9"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20"/>
        <v xml:space="preserve"> </v>
      </c>
      <c r="AN15" s="22" t="str">
        <f t="shared" si="21"/>
        <v xml:space="preserve"> </v>
      </c>
      <c r="AO15" s="192"/>
      <c r="AP15" s="18"/>
      <c r="AQ15" s="18"/>
      <c r="AR15" s="191"/>
      <c r="AS15" s="191"/>
      <c r="AT15" s="191"/>
      <c r="AU15" s="191"/>
      <c r="AV15" s="191"/>
      <c r="AW15" s="192"/>
      <c r="AX15" s="192"/>
      <c r="AY15" s="192"/>
      <c r="AZ15" s="192"/>
    </row>
    <row r="16" spans="1:233" s="40" customFormat="1" ht="158.25" customHeight="1" x14ac:dyDescent="0.25">
      <c r="A16" s="21"/>
      <c r="B16" s="123" t="str">
        <f t="shared" si="9"/>
        <v>-</v>
      </c>
      <c r="C16" s="197"/>
      <c r="D16" s="178"/>
      <c r="E16" s="179"/>
      <c r="F16" s="208"/>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
      <c r="AP16" s="18"/>
      <c r="AQ16" s="18"/>
      <c r="AR16" s="191"/>
      <c r="AS16" s="191"/>
      <c r="AT16" s="191"/>
      <c r="AU16" s="18"/>
      <c r="AV16" s="191"/>
      <c r="AW16" s="192"/>
      <c r="AX16" s="192"/>
      <c r="AY16" s="177"/>
      <c r="AZ16" s="177"/>
    </row>
    <row r="17" spans="1:52" s="40" customFormat="1" ht="158.25" customHeight="1" x14ac:dyDescent="0.25">
      <c r="A17" s="21"/>
      <c r="B17" s="123" t="str">
        <f t="shared" si="9"/>
        <v>-</v>
      </c>
      <c r="C17" s="197"/>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7"/>
      <c r="AP17" s="177"/>
      <c r="AQ17" s="23"/>
      <c r="AR17" s="20"/>
      <c r="AS17" s="177"/>
      <c r="AT17" s="23"/>
      <c r="AU17" s="177"/>
      <c r="AV17" s="23"/>
      <c r="AW17" s="177"/>
      <c r="AX17" s="177"/>
      <c r="AY17" s="177"/>
      <c r="AZ17" s="192"/>
    </row>
    <row r="18" spans="1:52" s="48" customFormat="1" ht="158.25" customHeight="1" x14ac:dyDescent="0.3">
      <c r="A18" s="75"/>
      <c r="B18" s="123" t="str">
        <f t="shared" si="9"/>
        <v>-</v>
      </c>
      <c r="C18" s="197"/>
      <c r="D18" s="178"/>
      <c r="E18" s="179"/>
      <c r="F18" s="17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7"/>
      <c r="AP18" s="177"/>
      <c r="AQ18" s="23"/>
      <c r="AR18" s="23"/>
      <c r="AS18" s="177"/>
      <c r="AT18" s="23"/>
      <c r="AU18" s="177"/>
      <c r="AV18" s="23"/>
      <c r="AW18" s="177"/>
      <c r="AX18" s="177"/>
      <c r="AY18" s="177"/>
      <c r="AZ18" s="192"/>
    </row>
    <row r="19" spans="1:52" s="48" customFormat="1" ht="158.25" customHeight="1" x14ac:dyDescent="0.3">
      <c r="A19" s="75"/>
      <c r="B19" s="123" t="str">
        <f t="shared" si="9"/>
        <v>-</v>
      </c>
      <c r="C19" s="197"/>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177"/>
      <c r="AR19" s="23"/>
      <c r="AS19" s="177"/>
      <c r="AT19" s="177"/>
      <c r="AU19" s="23"/>
      <c r="AV19" s="23"/>
      <c r="AW19" s="177"/>
      <c r="AX19" s="199"/>
      <c r="AY19" s="199"/>
      <c r="AZ19" s="177"/>
    </row>
    <row r="20" spans="1:52" s="48" customFormat="1" ht="158.25" customHeight="1" x14ac:dyDescent="0.3">
      <c r="A20" s="75"/>
      <c r="B20" s="123" t="str">
        <f t="shared" si="9"/>
        <v>-</v>
      </c>
      <c r="C20" s="197"/>
      <c r="D20" s="178"/>
      <c r="E20" s="179"/>
      <c r="F20" s="20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99"/>
      <c r="AP20" s="199"/>
      <c r="AQ20" s="199"/>
      <c r="AR20" s="21"/>
      <c r="AS20" s="199"/>
      <c r="AT20" s="177"/>
      <c r="AU20" s="23"/>
      <c r="AV20" s="21"/>
      <c r="AW20" s="177"/>
      <c r="AX20" s="177"/>
      <c r="AY20" s="177"/>
      <c r="AZ20" s="177"/>
    </row>
    <row r="21" spans="1:52" ht="199.5" customHeight="1" x14ac:dyDescent="0.3">
      <c r="B21" s="123" t="str">
        <f t="shared" si="9"/>
        <v>-</v>
      </c>
      <c r="C21" s="197"/>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24"/>
      <c r="AQ21" s="177"/>
      <c r="AR21" s="20"/>
      <c r="AS21" s="200"/>
      <c r="AT21" s="20"/>
      <c r="AU21" s="20"/>
      <c r="AV21" s="20"/>
      <c r="AW21" s="177"/>
      <c r="AX21" s="23"/>
      <c r="AY21" s="177"/>
      <c r="AZ21" s="177"/>
    </row>
    <row r="22" spans="1:52" ht="210.75" customHeight="1" x14ac:dyDescent="0.3">
      <c r="B22" s="123" t="str">
        <f t="shared" si="9"/>
        <v>-</v>
      </c>
      <c r="C22" s="197"/>
      <c r="D22" s="178"/>
      <c r="E22" s="179"/>
      <c r="F22" s="176"/>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24"/>
      <c r="AQ22" s="23"/>
      <c r="AR22" s="20"/>
      <c r="AS22" s="200"/>
      <c r="AT22" s="20"/>
      <c r="AU22" s="20"/>
      <c r="AV22" s="20"/>
      <c r="AW22" s="177"/>
      <c r="AX22" s="177"/>
      <c r="AY22" s="177"/>
      <c r="AZ22" s="177"/>
    </row>
    <row r="23" spans="1:52" ht="208.5" customHeight="1" x14ac:dyDescent="0.3">
      <c r="B23" s="123" t="str">
        <f t="shared" si="9"/>
        <v>-</v>
      </c>
      <c r="C23" s="197"/>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3"/>
      <c r="AQ23" s="23"/>
      <c r="AR23" s="20"/>
      <c r="AS23" s="200"/>
      <c r="AT23" s="20"/>
      <c r="AU23" s="20"/>
      <c r="AV23" s="20"/>
      <c r="AW23" s="177"/>
      <c r="AX23" s="177"/>
      <c r="AY23" s="177"/>
      <c r="AZ23" s="177"/>
    </row>
    <row r="24" spans="1:52" ht="208.5" customHeight="1" x14ac:dyDescent="0.3">
      <c r="B24" s="123" t="str">
        <f t="shared" si="9"/>
        <v>-</v>
      </c>
      <c r="C24" s="197"/>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07"/>
      <c r="AQ24" s="23"/>
      <c r="AR24" s="20"/>
      <c r="AS24" s="200"/>
      <c r="AT24" s="20"/>
      <c r="AU24" s="20"/>
      <c r="AV24" s="20"/>
      <c r="AW24" s="177"/>
      <c r="AX24" s="177"/>
      <c r="AY24" s="177"/>
      <c r="AZ24" s="177"/>
    </row>
    <row r="25" spans="1:52" ht="212.25" customHeight="1" x14ac:dyDescent="0.3">
      <c r="B25" s="123" t="str">
        <f t="shared" si="9"/>
        <v>-</v>
      </c>
      <c r="C25" s="197"/>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0"/>
      <c r="AT25" s="20"/>
      <c r="AU25" s="20"/>
      <c r="AV25" s="20"/>
      <c r="AW25" s="177"/>
      <c r="AX25" s="177"/>
      <c r="AY25" s="177"/>
      <c r="AZ25" s="177"/>
    </row>
    <row r="26" spans="1:52" ht="83.25" customHeight="1" x14ac:dyDescent="0.3">
      <c r="B26" s="123" t="str">
        <f t="shared" si="9"/>
        <v>-</v>
      </c>
      <c r="C26" s="197"/>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177"/>
      <c r="AQ26" s="177"/>
      <c r="AR26" s="23"/>
      <c r="AS26" s="177"/>
      <c r="AT26" s="177"/>
      <c r="AU26" s="23"/>
      <c r="AV26" s="23"/>
      <c r="AW26" s="177"/>
      <c r="AX26" s="199"/>
      <c r="AY26" s="199"/>
      <c r="AZ26" s="21"/>
    </row>
    <row r="27" spans="1:52" ht="73.5" customHeight="1" x14ac:dyDescent="0.3">
      <c r="B27" s="123" t="str">
        <f t="shared" si="9"/>
        <v>-</v>
      </c>
      <c r="C27" s="197"/>
      <c r="D27" s="178"/>
      <c r="E27" s="179"/>
      <c r="F27" s="20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99"/>
      <c r="AP27" s="199"/>
      <c r="AQ27" s="199"/>
      <c r="AR27" s="21"/>
      <c r="AS27" s="199"/>
      <c r="AT27" s="177"/>
      <c r="AU27" s="23"/>
      <c r="AV27" s="21"/>
      <c r="AW27" s="177"/>
      <c r="AX27" s="177"/>
      <c r="AY27" s="177"/>
      <c r="AZ27" s="21"/>
    </row>
    <row r="28" spans="1:52" ht="49.5" customHeight="1" x14ac:dyDescent="0.3">
      <c r="B28" s="123" t="str">
        <f t="shared" si="9"/>
        <v>-</v>
      </c>
      <c r="C28" s="197"/>
      <c r="D28" s="178"/>
      <c r="E28" s="179"/>
      <c r="F28" s="13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76"/>
      <c r="AP28" s="76"/>
      <c r="AQ28" s="76"/>
      <c r="AR28" s="76"/>
      <c r="AS28" s="76"/>
      <c r="AT28" s="76"/>
      <c r="AU28" s="76"/>
      <c r="AV28" s="76"/>
      <c r="AW28" s="76"/>
      <c r="AX28" s="76"/>
      <c r="AY28" s="76"/>
      <c r="AZ28" s="76"/>
    </row>
    <row r="29" spans="1:52" ht="46.5" customHeight="1" x14ac:dyDescent="0.3">
      <c r="B29" s="123" t="str">
        <f t="shared" si="9"/>
        <v>-</v>
      </c>
      <c r="C29" s="197"/>
      <c r="D29" s="178"/>
      <c r="E29" s="179"/>
      <c r="F29" s="13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76"/>
      <c r="AP29" s="76"/>
      <c r="AQ29" s="76"/>
      <c r="AR29" s="76"/>
      <c r="AS29" s="76"/>
      <c r="AT29" s="76"/>
      <c r="AU29" s="76"/>
      <c r="AV29" s="76"/>
      <c r="AW29" s="76"/>
      <c r="AX29" s="76"/>
      <c r="AY29" s="76"/>
      <c r="AZ29" s="76"/>
    </row>
    <row r="30" spans="1:52" ht="56.25" customHeight="1" x14ac:dyDescent="0.3">
      <c r="B30" s="123" t="str">
        <f t="shared" si="9"/>
        <v>-</v>
      </c>
      <c r="C30" s="197"/>
      <c r="D30" s="178"/>
      <c r="E30" s="179"/>
      <c r="F30" s="133"/>
      <c r="G30" s="131"/>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55.5" customHeight="1" x14ac:dyDescent="0.3">
      <c r="B31" s="123" t="str">
        <f t="shared" si="9"/>
        <v>-</v>
      </c>
      <c r="C31" s="197"/>
      <c r="D31" s="178"/>
      <c r="E31" s="179"/>
      <c r="F31" s="132"/>
      <c r="G31" s="131"/>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41.25" customHeight="1" x14ac:dyDescent="0.3">
      <c r="B32" s="123" t="str">
        <f t="shared" si="9"/>
        <v>-</v>
      </c>
      <c r="C32" s="197"/>
      <c r="D32" s="178"/>
      <c r="E32" s="179"/>
      <c r="F32" s="132"/>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41.25" customHeight="1" x14ac:dyDescent="0.3">
      <c r="B33" s="123" t="str">
        <f t="shared" si="9"/>
        <v>-</v>
      </c>
      <c r="C33" s="197"/>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27"/>
      <c r="D34" s="24"/>
      <c r="E34" s="23"/>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27"/>
      <c r="D35" s="24"/>
      <c r="E35" s="23"/>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57.7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57.7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8"/>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8"/>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ref="P71:P134" si="22">IF(O71="Prevenir",15,IF(O71="Detectar",10,IF(O71="No es un control",0,IF(I71=0,0))))</f>
        <v>0</v>
      </c>
      <c r="Q71" s="18"/>
      <c r="R71" s="80">
        <f t="shared" ref="R71:R134" si="23">IF(Q71="Confiable",15,IF(Q71="No confiable",0,IF(I71=0,0)))</f>
        <v>0</v>
      </c>
      <c r="S71" s="18"/>
      <c r="T71" s="80">
        <f t="shared" ref="T71:T134" si="24">IF(S71="Se investigan y resuelven oportunamente",15,IF(S71="No se investigan y resuelven oportunamente",0,IF(I71=0,0)))</f>
        <v>0</v>
      </c>
      <c r="U71" s="18"/>
      <c r="V71" s="80">
        <f t="shared" ref="V71:V134" si="25">IF(U71="Completa",10,IF(U71="Incompleta",5,IF(U71="No existe",0,IF(I71=0,0))))</f>
        <v>0</v>
      </c>
      <c r="W71" s="19" t="str">
        <f t="shared" ref="W71:W134" si="26">IF(G71=0," ",IF((J71+L71+N71+P71+R71+T71+V71)&gt;=0,(J71+L71+N71+P71+R71+T71+V71)))</f>
        <v xml:space="preserve"> </v>
      </c>
      <c r="X71" s="19" t="str">
        <f t="shared" si="13"/>
        <v xml:space="preserve"> </v>
      </c>
      <c r="Y71" s="19" t="str">
        <f t="shared" ref="Y71:Y134" si="27">IF(Z71="Siempre se ejecuta", 100,IF(Z71="Algunas veces se ejecuta",50,IF(Z71="No se ejecuta",0,"")))</f>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ref="B72:B135" si="28">C72&amp;"-"&amp;E72</f>
        <v>-</v>
      </c>
      <c r="C72" s="18"/>
      <c r="D72" s="24"/>
      <c r="E72" s="23"/>
      <c r="F72" s="132"/>
      <c r="G72" s="131"/>
      <c r="H72" s="23"/>
      <c r="I72" s="18"/>
      <c r="J72" s="80">
        <f t="shared" ref="J72:J135" si="29">IF(I72="Asignado",15,IF(I72="No asignado",0,IF(I72=0,0)))</f>
        <v>0</v>
      </c>
      <c r="K72" s="18"/>
      <c r="L72" s="80">
        <f t="shared" ref="L72:L135" si="30">IF(K72="Adecuado",15,IF(K72="Inadecuado",0,IF(I72=0,0)))</f>
        <v>0</v>
      </c>
      <c r="M72" s="18"/>
      <c r="N72" s="80">
        <f t="shared" ref="N72:N135" si="31">IF(M72="Oportuna",15,IF(M72="Inoportuna",0,IF(I72=0,0)))</f>
        <v>0</v>
      </c>
      <c r="O72" s="18"/>
      <c r="P72" s="80">
        <f t="shared" si="22"/>
        <v>0</v>
      </c>
      <c r="Q72" s="18"/>
      <c r="R72" s="80">
        <f t="shared" si="23"/>
        <v>0</v>
      </c>
      <c r="S72" s="18"/>
      <c r="T72" s="80">
        <f t="shared" si="24"/>
        <v>0</v>
      </c>
      <c r="U72" s="18"/>
      <c r="V72" s="80">
        <f t="shared" si="25"/>
        <v>0</v>
      </c>
      <c r="W72" s="19" t="str">
        <f t="shared" si="26"/>
        <v xml:space="preserve"> </v>
      </c>
      <c r="X72" s="19" t="str">
        <f t="shared" ref="X72:X135" si="32">IF(W72=" "," ",IF(AND(W72&gt;=0,W72&lt;=85),"Débil",IF(AND(W72&gt;=86,W72&lt;=95),"Moderado",IF(AND(W72&gt;=96,W72&lt;=100),"Fuerte"," "))))</f>
        <v xml:space="preserve"> </v>
      </c>
      <c r="Y72" s="19" t="str">
        <f t="shared" si="27"/>
        <v/>
      </c>
      <c r="Z72" s="23"/>
      <c r="AA72" s="19" t="str">
        <f t="shared" ref="AA72:AA135" si="33">IF(Z72="Siempre se ejecuta","Fuerte",IF(Z72="Algunas veces se ejecuta","Moderado",IF(Z72="No se ejecuta", "Débil","")))</f>
        <v/>
      </c>
      <c r="AB72" s="19" t="str">
        <f t="shared" ref="AB72:AB135" si="34">IF(AND(X72="Fuerte",AA72="Fuerte"),"Fuerte",IF(AND(X72="Fuerte",AA72="Moderado"),"Moderado",IF(AND(X72="Fuerte",AA72="Débil"),"Débil",IF(AND(X72="Moderado",AA72="Moderado"),"Moderado",IF(AND(X72="Moderado",AA72="Fuerte"),"Moderado",IF(AND(X72="Moderado",AA72="Débil"),"Débil",IF(X72="Débil","Débil"," ")))))))</f>
        <v xml:space="preserve"> </v>
      </c>
      <c r="AC72" s="19" t="str">
        <f t="shared" ref="AC72:AC135" si="35">IF(AB72="Fuerte","No",IF(AB72="Moderado","Sí",IF(AB72="Débil","Sí","")))</f>
        <v/>
      </c>
      <c r="AD72" s="19" t="str">
        <f t="shared" ref="AD72:AD135" si="36">IFERROR(IF(Y72=" "," ",IF(Y72&gt;=0,(W72+Y72)/2))," ")</f>
        <v xml:space="preserve"> </v>
      </c>
      <c r="AE72" s="128" t="str">
        <f t="shared" si="6"/>
        <v xml:space="preserve"> </v>
      </c>
      <c r="AF72" s="19" t="str">
        <f t="shared" ref="AF72:AF135" si="37">IF(AE72=" "," ",IF(AE72=100,"Fuerte",IF(AE72&lt;50,"Débil",IF(AE72&gt;49,"Moderado"," "))))</f>
        <v xml:space="preserve"> </v>
      </c>
      <c r="AG72" s="50">
        <f t="shared" ref="AG72:AG135" si="38">IF(OR(AND(AF72="Fuerte",G72="No disminuye"),AND(AF72="Moderado",G72="No disminuye")),0,IF(AND(AF72="Fuerte",G72="Directamente"),2,IF(AND(AF72="Moderado",G72="Directamente"),1,0)))</f>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28"/>
        <v>-</v>
      </c>
      <c r="C73" s="18"/>
      <c r="D73" s="24"/>
      <c r="E73" s="23"/>
      <c r="F73" s="132"/>
      <c r="G73" s="131"/>
      <c r="H73" s="23"/>
      <c r="I73" s="18"/>
      <c r="J73" s="80">
        <f t="shared" si="29"/>
        <v>0</v>
      </c>
      <c r="K73" s="18"/>
      <c r="L73" s="80">
        <f t="shared" si="30"/>
        <v>0</v>
      </c>
      <c r="M73" s="18"/>
      <c r="N73" s="80">
        <f t="shared" si="31"/>
        <v>0</v>
      </c>
      <c r="O73" s="18"/>
      <c r="P73" s="80">
        <f t="shared" si="22"/>
        <v>0</v>
      </c>
      <c r="Q73" s="18"/>
      <c r="R73" s="80">
        <f t="shared" si="23"/>
        <v>0</v>
      </c>
      <c r="S73" s="18"/>
      <c r="T73" s="80">
        <f t="shared" si="24"/>
        <v>0</v>
      </c>
      <c r="U73" s="18"/>
      <c r="V73" s="80">
        <f t="shared" si="25"/>
        <v>0</v>
      </c>
      <c r="W73" s="19" t="str">
        <f t="shared" si="26"/>
        <v xml:space="preserve"> </v>
      </c>
      <c r="X73" s="19" t="str">
        <f t="shared" si="32"/>
        <v xml:space="preserve"> </v>
      </c>
      <c r="Y73" s="19" t="str">
        <f t="shared" si="27"/>
        <v/>
      </c>
      <c r="Z73" s="23"/>
      <c r="AA73" s="19" t="str">
        <f t="shared" si="33"/>
        <v/>
      </c>
      <c r="AB73" s="19" t="str">
        <f t="shared" si="34"/>
        <v xml:space="preserve"> </v>
      </c>
      <c r="AC73" s="19" t="str">
        <f t="shared" si="35"/>
        <v/>
      </c>
      <c r="AD73" s="19" t="str">
        <f t="shared" si="36"/>
        <v xml:space="preserve"> </v>
      </c>
      <c r="AE73" s="128" t="str">
        <f t="shared" si="6"/>
        <v xml:space="preserve"> </v>
      </c>
      <c r="AF73" s="19" t="str">
        <f t="shared" si="37"/>
        <v xml:space="preserve"> </v>
      </c>
      <c r="AG73" s="50">
        <f t="shared" si="38"/>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ref="AM73:AM136" si="39">IF(OR(AND(AI73="Rara vez",AL73="Insignificante"),AND(AI73="Rara vez",AL73="Menor"),AND(AI73="Improbable",AL73="Menor"),AND(AI73="Improbable",AL73="Insignificante"),AND(AI73="Posible",AL73="Insignificante")),"Zona Baja",IF(OR(AND(AI73="Probable",AL73="Insignificante"),AND(AI73="Posible",AL73="Menor"),AND(AI73="Improbable",AL73="Moderado"),AND(AI73="Rara vez",AL73="Moderado")),"Zona Moderada",IF(OR(AND(AI73="Casi seguro",AL73="Insignificante"),AND(AI73="Casi seguro",AL73="Menor"),AND(AI73="Probable",AL73="Menor"),AND(AI73="Probable",AL73="Moderado"),AND(AI73="Posible",AL73="Moderado"),AND(AI73="Improbable",AL73="Mayor"),AND(AI73="Rara vez",AL73="Mayor")),"Zona Alta",IF(OR(AND(AI73="Casi seguro",AL73="Moderado"),AND(AI73="Casi seguro",AL73="Mayor"),AND(AI73="Casi seguro",AL73="Catastrófico"),AND(AI73="Probable",AL73="Mayor"),AND(AI73="Probable",AL73="Catastrófico"),AND(AI73="Posible",AL73="Mayor"),AND(AI73="Posible",AL73="Catastrófico"),AND(AI73="Improbable",AL73="Catastrófico"),AND(AI73="Rara vez",AL73="Catastrófico")),"Zona Extrema"," "))))</f>
        <v xml:space="preserve"> </v>
      </c>
      <c r="AN73" s="22" t="str">
        <f t="shared" ref="AN73:AN136" si="40">IF(AM73="Zona Moderada","Reducir riesgo",IF(AM73="Zona Alta","Compartir riesgo",IF(AM73="Zona Extrema","Evitar riesgo"," ")))</f>
        <v xml:space="preserve"> </v>
      </c>
      <c r="AO73" s="76"/>
      <c r="AP73" s="76"/>
      <c r="AQ73" s="76"/>
      <c r="AR73" s="76"/>
      <c r="AS73" s="76"/>
      <c r="AT73" s="76"/>
      <c r="AU73" s="76"/>
      <c r="AV73" s="76"/>
      <c r="AW73" s="76"/>
      <c r="AX73" s="76"/>
      <c r="AY73" s="76"/>
      <c r="AZ73" s="76"/>
    </row>
    <row r="74" spans="2:52" ht="57.75" customHeight="1" x14ac:dyDescent="0.3">
      <c r="B74" s="123" t="str">
        <f t="shared" si="28"/>
        <v>-</v>
      </c>
      <c r="C74" s="18"/>
      <c r="D74" s="24"/>
      <c r="E74" s="23"/>
      <c r="F74" s="132"/>
      <c r="G74" s="131"/>
      <c r="H74" s="23"/>
      <c r="I74" s="18"/>
      <c r="J74" s="80">
        <f t="shared" si="29"/>
        <v>0</v>
      </c>
      <c r="K74" s="18"/>
      <c r="L74" s="80">
        <f t="shared" si="30"/>
        <v>0</v>
      </c>
      <c r="M74" s="18"/>
      <c r="N74" s="80">
        <f t="shared" si="31"/>
        <v>0</v>
      </c>
      <c r="O74" s="18"/>
      <c r="P74" s="80">
        <f t="shared" si="22"/>
        <v>0</v>
      </c>
      <c r="Q74" s="18"/>
      <c r="R74" s="80">
        <f t="shared" si="23"/>
        <v>0</v>
      </c>
      <c r="S74" s="18"/>
      <c r="T74" s="80">
        <f t="shared" si="24"/>
        <v>0</v>
      </c>
      <c r="U74" s="18"/>
      <c r="V74" s="80">
        <f t="shared" si="25"/>
        <v>0</v>
      </c>
      <c r="W74" s="19" t="str">
        <f t="shared" si="26"/>
        <v xml:space="preserve"> </v>
      </c>
      <c r="X74" s="19" t="str">
        <f t="shared" si="32"/>
        <v xml:space="preserve"> </v>
      </c>
      <c r="Y74" s="19" t="str">
        <f t="shared" si="27"/>
        <v/>
      </c>
      <c r="Z74" s="23"/>
      <c r="AA74" s="19" t="str">
        <f t="shared" si="33"/>
        <v/>
      </c>
      <c r="AB74" s="19" t="str">
        <f t="shared" si="34"/>
        <v xml:space="preserve"> </v>
      </c>
      <c r="AC74" s="19" t="str">
        <f t="shared" si="35"/>
        <v/>
      </c>
      <c r="AD74" s="19" t="str">
        <f t="shared" si="36"/>
        <v xml:space="preserve"> </v>
      </c>
      <c r="AE74" s="128" t="str">
        <f t="shared" ref="AE74:AE137" si="41">IFERROR(IF(AD74=" "," ",IF(AVERAGE($AD$10:$AD$250)&gt;=0,AVERAGEIFS($AD$10:$AD$249,$C$10:$C$249,C74))),"  ")</f>
        <v xml:space="preserve"> </v>
      </c>
      <c r="AF74" s="19" t="str">
        <f t="shared" si="37"/>
        <v xml:space="preserve"> </v>
      </c>
      <c r="AG74" s="50">
        <f t="shared" si="38"/>
        <v>0</v>
      </c>
      <c r="AH74" s="50" t="str">
        <f t="shared" ref="AH74:AH137" si="42">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ref="AK74:AK137" si="43">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39"/>
        <v xml:space="preserve"> </v>
      </c>
      <c r="AN74" s="22" t="str">
        <f t="shared" si="40"/>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41"/>
        <v xml:space="preserve"> </v>
      </c>
      <c r="AF75" s="19" t="str">
        <f t="shared" si="37"/>
        <v xml:space="preserve"> </v>
      </c>
      <c r="AG75" s="50">
        <f t="shared" si="38"/>
        <v>0</v>
      </c>
      <c r="AH75" s="50" t="str">
        <f t="shared" si="42"/>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43"/>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si="39"/>
        <v xml:space="preserve"> </v>
      </c>
      <c r="AN75" s="22" t="str">
        <f t="shared" si="40"/>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41"/>
        <v xml:space="preserve"> </v>
      </c>
      <c r="AF76" s="19" t="str">
        <f t="shared" si="37"/>
        <v xml:space="preserve"> </v>
      </c>
      <c r="AG76" s="50">
        <f t="shared" si="38"/>
        <v>0</v>
      </c>
      <c r="AH76" s="50" t="str">
        <f t="shared" si="42"/>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43"/>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si="41"/>
        <v xml:space="preserve"> </v>
      </c>
      <c r="AF77" s="19" t="str">
        <f t="shared" si="37"/>
        <v xml:space="preserve"> </v>
      </c>
      <c r="AG77" s="50">
        <f t="shared" si="38"/>
        <v>0</v>
      </c>
      <c r="AH77" s="50" t="str">
        <f t="shared" si="42"/>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si="43"/>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ref="P135:P198" si="44">IF(O135="Prevenir",15,IF(O135="Detectar",10,IF(O135="No es un control",0,IF(I135=0,0))))</f>
        <v>0</v>
      </c>
      <c r="Q135" s="18"/>
      <c r="R135" s="80">
        <f t="shared" ref="R135:R198" si="45">IF(Q135="Confiable",15,IF(Q135="No confiable",0,IF(I135=0,0)))</f>
        <v>0</v>
      </c>
      <c r="S135" s="18"/>
      <c r="T135" s="80">
        <f t="shared" ref="T135:T198" si="46">IF(S135="Se investigan y resuelven oportunamente",15,IF(S135="No se investigan y resuelven oportunamente",0,IF(I135=0,0)))</f>
        <v>0</v>
      </c>
      <c r="U135" s="18"/>
      <c r="V135" s="80">
        <f t="shared" ref="V135:V198" si="47">IF(U135="Completa",10,IF(U135="Incompleta",5,IF(U135="No existe",0,IF(I135=0,0))))</f>
        <v>0</v>
      </c>
      <c r="W135" s="19" t="str">
        <f t="shared" ref="W135:W198" si="48">IF(G135=0," ",IF((J135+L135+N135+P135+R135+T135+V135)&gt;=0,(J135+L135+N135+P135+R135+T135+V135)))</f>
        <v xml:space="preserve"> </v>
      </c>
      <c r="X135" s="19" t="str">
        <f t="shared" si="32"/>
        <v xml:space="preserve"> </v>
      </c>
      <c r="Y135" s="19" t="str">
        <f t="shared" ref="Y135:Y198" si="49">IF(Z135="Siempre se ejecuta", 100,IF(Z135="Algunas veces se ejecuta",50,IF(Z135="No se ejecuta",0,"")))</f>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ref="B136:B199" si="50">C136&amp;"-"&amp;E136</f>
        <v>-</v>
      </c>
      <c r="C136" s="18"/>
      <c r="D136" s="24"/>
      <c r="E136" s="23"/>
      <c r="F136" s="132"/>
      <c r="G136" s="131"/>
      <c r="H136" s="23"/>
      <c r="I136" s="18"/>
      <c r="J136" s="80">
        <f t="shared" ref="J136:J199" si="51">IF(I136="Asignado",15,IF(I136="No asignado",0,IF(I136=0,0)))</f>
        <v>0</v>
      </c>
      <c r="K136" s="18"/>
      <c r="L136" s="80">
        <f t="shared" ref="L136:L199" si="52">IF(K136="Adecuado",15,IF(K136="Inadecuado",0,IF(I136=0,0)))</f>
        <v>0</v>
      </c>
      <c r="M136" s="18"/>
      <c r="N136" s="80">
        <f t="shared" ref="N136:N199" si="53">IF(M136="Oportuna",15,IF(M136="Inoportuna",0,IF(I136=0,0)))</f>
        <v>0</v>
      </c>
      <c r="O136" s="18"/>
      <c r="P136" s="80">
        <f t="shared" si="44"/>
        <v>0</v>
      </c>
      <c r="Q136" s="18"/>
      <c r="R136" s="80">
        <f t="shared" si="45"/>
        <v>0</v>
      </c>
      <c r="S136" s="18"/>
      <c r="T136" s="80">
        <f t="shared" si="46"/>
        <v>0</v>
      </c>
      <c r="U136" s="18"/>
      <c r="V136" s="80">
        <f t="shared" si="47"/>
        <v>0</v>
      </c>
      <c r="W136" s="19" t="str">
        <f t="shared" si="48"/>
        <v xml:space="preserve"> </v>
      </c>
      <c r="X136" s="19" t="str">
        <f t="shared" ref="X136:X199" si="54">IF(W136=" "," ",IF(AND(W136&gt;=0,W136&lt;=85),"Débil",IF(AND(W136&gt;=86,W136&lt;=95),"Moderado",IF(AND(W136&gt;=96,W136&lt;=100),"Fuerte"," "))))</f>
        <v xml:space="preserve"> </v>
      </c>
      <c r="Y136" s="19" t="str">
        <f t="shared" si="49"/>
        <v/>
      </c>
      <c r="Z136" s="23"/>
      <c r="AA136" s="19" t="str">
        <f t="shared" ref="AA136:AA199" si="55">IF(Z136="Siempre se ejecuta","Fuerte",IF(Z136="Algunas veces se ejecuta","Moderado",IF(Z136="No se ejecuta", "Débil","")))</f>
        <v/>
      </c>
      <c r="AB136" s="19" t="str">
        <f t="shared" ref="AB136:AB199" si="56">IF(AND(X136="Fuerte",AA136="Fuerte"),"Fuerte",IF(AND(X136="Fuerte",AA136="Moderado"),"Moderado",IF(AND(X136="Fuerte",AA136="Débil"),"Débil",IF(AND(X136="Moderado",AA136="Moderado"),"Moderado",IF(AND(X136="Moderado",AA136="Fuerte"),"Moderado",IF(AND(X136="Moderado",AA136="Débil"),"Débil",IF(X136="Débil","Débil"," ")))))))</f>
        <v xml:space="preserve"> </v>
      </c>
      <c r="AC136" s="19" t="str">
        <f t="shared" ref="AC136:AC199" si="57">IF(AB136="Fuerte","No",IF(AB136="Moderado","Sí",IF(AB136="Débil","Sí","")))</f>
        <v/>
      </c>
      <c r="AD136" s="19" t="str">
        <f t="shared" ref="AD136:AD199" si="58">IFERROR(IF(Y136=" "," ",IF(Y136&gt;=0,(W136+Y136)/2))," ")</f>
        <v xml:space="preserve"> </v>
      </c>
      <c r="AE136" s="128" t="str">
        <f t="shared" si="41"/>
        <v xml:space="preserve"> </v>
      </c>
      <c r="AF136" s="19" t="str">
        <f t="shared" ref="AF136:AF199" si="59">IF(AE136=" "," ",IF(AE136=100,"Fuerte",IF(AE136&lt;50,"Débil",IF(AE136&gt;49,"Moderado"," "))))</f>
        <v xml:space="preserve"> </v>
      </c>
      <c r="AG136" s="50">
        <f t="shared" ref="AG136:AG199" si="60">IF(OR(AND(AF136="Fuerte",G136="No disminuye"),AND(AF136="Moderado",G136="No disminuye")),0,IF(AND(AF136="Fuerte",G136="Directamente"),2,IF(AND(AF136="Moderado",G136="Directamente"),1,0)))</f>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si="44"/>
        <v>0</v>
      </c>
      <c r="Q137" s="18"/>
      <c r="R137" s="80">
        <f t="shared" si="45"/>
        <v>0</v>
      </c>
      <c r="S137" s="18"/>
      <c r="T137" s="80">
        <f t="shared" si="46"/>
        <v>0</v>
      </c>
      <c r="U137" s="18"/>
      <c r="V137" s="80">
        <f t="shared" si="47"/>
        <v>0</v>
      </c>
      <c r="W137" s="19" t="str">
        <f t="shared" si="48"/>
        <v xml:space="preserve"> </v>
      </c>
      <c r="X137" s="19" t="str">
        <f t="shared" si="54"/>
        <v xml:space="preserve"> </v>
      </c>
      <c r="Y137" s="19" t="str">
        <f t="shared" si="49"/>
        <v/>
      </c>
      <c r="Z137" s="23"/>
      <c r="AA137" s="19" t="str">
        <f t="shared" si="55"/>
        <v/>
      </c>
      <c r="AB137" s="19" t="str">
        <f t="shared" si="56"/>
        <v xml:space="preserve"> </v>
      </c>
      <c r="AC137" s="19" t="str">
        <f t="shared" si="57"/>
        <v/>
      </c>
      <c r="AD137" s="19" t="str">
        <f t="shared" si="58"/>
        <v xml:space="preserve"> </v>
      </c>
      <c r="AE137" s="128" t="str">
        <f t="shared" si="41"/>
        <v xml:space="preserve"> </v>
      </c>
      <c r="AF137" s="19" t="str">
        <f t="shared" si="59"/>
        <v xml:space="preserve"> </v>
      </c>
      <c r="AG137" s="50">
        <f t="shared" si="60"/>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ref="AM137:AM200" si="61">IF(OR(AND(AI137="Rara vez",AL137="Insignificante"),AND(AI137="Rara vez",AL137="Menor"),AND(AI137="Improbable",AL137="Menor"),AND(AI137="Improbable",AL137="Insignificante"),AND(AI137="Posible",AL137="Insignificante")),"Zona Baja",IF(OR(AND(AI137="Probable",AL137="Insignificante"),AND(AI137="Posible",AL137="Menor"),AND(AI137="Improbable",AL137="Moderado"),AND(AI137="Rara vez",AL137="Moderado")),"Zona Moderada",IF(OR(AND(AI137="Casi seguro",AL137="Insignificante"),AND(AI137="Casi seguro",AL137="Menor"),AND(AI137="Probable",AL137="Menor"),AND(AI137="Probable",AL137="Moderado"),AND(AI137="Posible",AL137="Moderado"),AND(AI137="Improbable",AL137="Mayor"),AND(AI137="Rara vez",AL137="Mayor")),"Zona Alta",IF(OR(AND(AI137="Casi seguro",AL137="Moderado"),AND(AI137="Casi seguro",AL137="Mayor"),AND(AI137="Casi seguro",AL137="Catastrófico"),AND(AI137="Probable",AL137="Mayor"),AND(AI137="Probable",AL137="Catastrófico"),AND(AI137="Posible",AL137="Mayor"),AND(AI137="Posible",AL137="Catastrófico"),AND(AI137="Improbable",AL137="Catastrófico"),AND(AI137="Rara vez",AL137="Catastrófico")),"Zona Extrema"," "))))</f>
        <v xml:space="preserve"> </v>
      </c>
      <c r="AN137" s="22" t="str">
        <f t="shared" ref="AN137:AN200" si="62">IF(AM137="Zona Moderada","Reducir riesgo",IF(AM137="Zona Alta","Compartir riesgo",IF(AM137="Zona Extrema","Evitar riesgo"," ")))</f>
        <v xml:space="preserve"> </v>
      </c>
      <c r="AO137" s="76"/>
      <c r="AP137" s="76"/>
      <c r="AQ137" s="76"/>
      <c r="AR137" s="76"/>
      <c r="AS137" s="76"/>
      <c r="AT137" s="76"/>
      <c r="AU137" s="76"/>
      <c r="AV137" s="76"/>
      <c r="AW137" s="76"/>
      <c r="AX137" s="76"/>
      <c r="AY137" s="76"/>
      <c r="AZ137" s="76"/>
    </row>
    <row r="138" spans="2:52" ht="57.75" customHeight="1" x14ac:dyDescent="0.3">
      <c r="B138" s="123" t="str">
        <f t="shared" si="50"/>
        <v>-</v>
      </c>
      <c r="C138" s="18"/>
      <c r="D138" s="24"/>
      <c r="E138" s="23"/>
      <c r="F138" s="132"/>
      <c r="G138" s="131"/>
      <c r="H138" s="23"/>
      <c r="I138" s="18"/>
      <c r="J138" s="80">
        <f t="shared" si="51"/>
        <v>0</v>
      </c>
      <c r="K138" s="18"/>
      <c r="L138" s="80">
        <f t="shared" si="52"/>
        <v>0</v>
      </c>
      <c r="M138" s="18"/>
      <c r="N138" s="80">
        <f t="shared" si="53"/>
        <v>0</v>
      </c>
      <c r="O138" s="18"/>
      <c r="P138" s="80">
        <f t="shared" si="44"/>
        <v>0</v>
      </c>
      <c r="Q138" s="18"/>
      <c r="R138" s="80">
        <f t="shared" si="45"/>
        <v>0</v>
      </c>
      <c r="S138" s="18"/>
      <c r="T138" s="80">
        <f t="shared" si="46"/>
        <v>0</v>
      </c>
      <c r="U138" s="18"/>
      <c r="V138" s="80">
        <f t="shared" si="47"/>
        <v>0</v>
      </c>
      <c r="W138" s="19" t="str">
        <f t="shared" si="48"/>
        <v xml:space="preserve"> </v>
      </c>
      <c r="X138" s="19" t="str">
        <f t="shared" si="54"/>
        <v xml:space="preserve"> </v>
      </c>
      <c r="Y138" s="19" t="str">
        <f t="shared" si="49"/>
        <v/>
      </c>
      <c r="Z138" s="23"/>
      <c r="AA138" s="19" t="str">
        <f t="shared" si="55"/>
        <v/>
      </c>
      <c r="AB138" s="19" t="str">
        <f t="shared" si="56"/>
        <v xml:space="preserve"> </v>
      </c>
      <c r="AC138" s="19" t="str">
        <f t="shared" si="57"/>
        <v/>
      </c>
      <c r="AD138" s="19" t="str">
        <f t="shared" si="58"/>
        <v xml:space="preserve"> </v>
      </c>
      <c r="AE138" s="128" t="str">
        <f t="shared" ref="AE138:AE201" si="63">IFERROR(IF(AD138=" "," ",IF(AVERAGE($AD$10:$AD$250)&gt;=0,AVERAGEIFS($AD$10:$AD$249,$C$10:$C$249,C138))),"  ")</f>
        <v xml:space="preserve"> </v>
      </c>
      <c r="AF138" s="19" t="str">
        <f t="shared" si="59"/>
        <v xml:space="preserve"> </v>
      </c>
      <c r="AG138" s="50">
        <f t="shared" si="60"/>
        <v>0</v>
      </c>
      <c r="AH138" s="50" t="str">
        <f t="shared" ref="AH138:AH201" si="64">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ref="AK138:AK201" si="65">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63"/>
        <v xml:space="preserve"> </v>
      </c>
      <c r="AF139" s="19" t="str">
        <f t="shared" si="59"/>
        <v xml:space="preserve"> </v>
      </c>
      <c r="AG139" s="50">
        <f t="shared" si="60"/>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si="61"/>
        <v xml:space="preserve"> </v>
      </c>
      <c r="AN139" s="22" t="str">
        <f t="shared" si="62"/>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63"/>
        <v xml:space="preserve"> </v>
      </c>
      <c r="AF140" s="19" t="str">
        <f t="shared" si="59"/>
        <v xml:space="preserve"> </v>
      </c>
      <c r="AG140" s="50">
        <f t="shared" si="60"/>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si="63"/>
        <v xml:space="preserve"> </v>
      </c>
      <c r="AF141" s="19" t="str">
        <f t="shared" si="59"/>
        <v xml:space="preserve"> </v>
      </c>
      <c r="AG141" s="50">
        <f t="shared" si="60"/>
        <v>0</v>
      </c>
      <c r="AH141" s="50" t="str">
        <f t="shared" si="64"/>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si="65"/>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ref="P199:P249" si="66">IF(O199="Prevenir",15,IF(O199="Detectar",10,IF(O199="No es un control",0,IF(I199=0,0))))</f>
        <v>0</v>
      </c>
      <c r="Q199" s="18"/>
      <c r="R199" s="80">
        <f t="shared" ref="R199:R249" si="67">IF(Q199="Confiable",15,IF(Q199="No confiable",0,IF(I199=0,0)))</f>
        <v>0</v>
      </c>
      <c r="S199" s="18"/>
      <c r="T199" s="80">
        <f t="shared" ref="T199:T249" si="68">IF(S199="Se investigan y resuelven oportunamente",15,IF(S199="No se investigan y resuelven oportunamente",0,IF(I199=0,0)))</f>
        <v>0</v>
      </c>
      <c r="U199" s="18"/>
      <c r="V199" s="80">
        <f t="shared" ref="V199:V249" si="69">IF(U199="Completa",10,IF(U199="Incompleta",5,IF(U199="No existe",0,IF(I199=0,0))))</f>
        <v>0</v>
      </c>
      <c r="W199" s="19" t="str">
        <f t="shared" ref="W199:W249" si="70">IF(G199=0," ",IF((J199+L199+N199+P199+R199+T199+V199)&gt;=0,(J199+L199+N199+P199+R199+T199+V199)))</f>
        <v xml:space="preserve"> </v>
      </c>
      <c r="X199" s="19" t="str">
        <f t="shared" si="54"/>
        <v xml:space="preserve"> </v>
      </c>
      <c r="Y199" s="19" t="str">
        <f t="shared" ref="Y199:Y249" si="71">IF(Z199="Siempre se ejecuta", 100,IF(Z199="Algunas veces se ejecuta",50,IF(Z199="No se ejecuta",0,"")))</f>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ref="B200:B249" si="72">C200&amp;"-"&amp;E200</f>
        <v>-</v>
      </c>
      <c r="C200" s="18"/>
      <c r="D200" s="24"/>
      <c r="E200" s="23"/>
      <c r="F200" s="132"/>
      <c r="G200" s="131"/>
      <c r="H200" s="23"/>
      <c r="I200" s="18"/>
      <c r="J200" s="80">
        <f t="shared" ref="J200:J249" si="73">IF(I200="Asignado",15,IF(I200="No asignado",0,IF(I200=0,0)))</f>
        <v>0</v>
      </c>
      <c r="K200" s="18"/>
      <c r="L200" s="80">
        <f t="shared" ref="L200:L249" si="74">IF(K200="Adecuado",15,IF(K200="Inadecuado",0,IF(I200=0,0)))</f>
        <v>0</v>
      </c>
      <c r="M200" s="18"/>
      <c r="N200" s="80">
        <f t="shared" ref="N200:N249" si="75">IF(M200="Oportuna",15,IF(M200="Inoportuna",0,IF(I200=0,0)))</f>
        <v>0</v>
      </c>
      <c r="O200" s="18"/>
      <c r="P200" s="80">
        <f t="shared" si="66"/>
        <v>0</v>
      </c>
      <c r="Q200" s="18"/>
      <c r="R200" s="80">
        <f t="shared" si="67"/>
        <v>0</v>
      </c>
      <c r="S200" s="18"/>
      <c r="T200" s="80">
        <f t="shared" si="68"/>
        <v>0</v>
      </c>
      <c r="U200" s="18"/>
      <c r="V200" s="80">
        <f t="shared" si="69"/>
        <v>0</v>
      </c>
      <c r="W200" s="19" t="str">
        <f t="shared" si="70"/>
        <v xml:space="preserve"> </v>
      </c>
      <c r="X200" s="19" t="str">
        <f t="shared" ref="X200:X249" si="76">IF(W200=" "," ",IF(AND(W200&gt;=0,W200&lt;=85),"Débil",IF(AND(W200&gt;=86,W200&lt;=95),"Moderado",IF(AND(W200&gt;=96,W200&lt;=100),"Fuerte"," "))))</f>
        <v xml:space="preserve"> </v>
      </c>
      <c r="Y200" s="19" t="str">
        <f t="shared" si="71"/>
        <v/>
      </c>
      <c r="Z200" s="23"/>
      <c r="AA200" s="19" t="str">
        <f t="shared" ref="AA200:AA249" si="77">IF(Z200="Siempre se ejecuta","Fuerte",IF(Z200="Algunas veces se ejecuta","Moderado",IF(Z200="No se ejecuta", "Débil","")))</f>
        <v/>
      </c>
      <c r="AB200" s="19" t="str">
        <f t="shared" ref="AB200:AB249" si="78">IF(AND(X200="Fuerte",AA200="Fuerte"),"Fuerte",IF(AND(X200="Fuerte",AA200="Moderado"),"Moderado",IF(AND(X200="Fuerte",AA200="Débil"),"Débil",IF(AND(X200="Moderado",AA200="Moderado"),"Moderado",IF(AND(X200="Moderado",AA200="Fuerte"),"Moderado",IF(AND(X200="Moderado",AA200="Débil"),"Débil",IF(X200="Débil","Débil"," ")))))))</f>
        <v xml:space="preserve"> </v>
      </c>
      <c r="AC200" s="19" t="str">
        <f t="shared" ref="AC200:AC249" si="79">IF(AB200="Fuerte","No",IF(AB200="Moderado","Sí",IF(AB200="Débil","Sí","")))</f>
        <v/>
      </c>
      <c r="AD200" s="19" t="str">
        <f t="shared" ref="AD200:AD249" si="80">IFERROR(IF(Y200=" "," ",IF(Y200&gt;=0,(W200+Y200)/2))," ")</f>
        <v xml:space="preserve"> </v>
      </c>
      <c r="AE200" s="128" t="str">
        <f t="shared" si="63"/>
        <v xml:space="preserve"> </v>
      </c>
      <c r="AF200" s="19" t="str">
        <f t="shared" ref="AF200:AF249" si="81">IF(AE200=" "," ",IF(AE200=100,"Fuerte",IF(AE200&lt;50,"Débil",IF(AE200&gt;49,"Moderado"," "))))</f>
        <v xml:space="preserve"> </v>
      </c>
      <c r="AG200" s="50">
        <f t="shared" ref="AG200:AG249" si="82">IF(OR(AND(AF200="Fuerte",G200="No disminuye"),AND(AF200="Moderado",G200="No disminuye")),0,IF(AND(AF200="Fuerte",G200="Directamente"),2,IF(AND(AF200="Moderado",G200="Directamente"),1,0)))</f>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si="66"/>
        <v>0</v>
      </c>
      <c r="Q201" s="18"/>
      <c r="R201" s="80">
        <f t="shared" si="67"/>
        <v>0</v>
      </c>
      <c r="S201" s="18"/>
      <c r="T201" s="80">
        <f t="shared" si="68"/>
        <v>0</v>
      </c>
      <c r="U201" s="18"/>
      <c r="V201" s="80">
        <f t="shared" si="69"/>
        <v>0</v>
      </c>
      <c r="W201" s="19" t="str">
        <f t="shared" si="70"/>
        <v xml:space="preserve"> </v>
      </c>
      <c r="X201" s="19" t="str">
        <f t="shared" si="76"/>
        <v xml:space="preserve"> </v>
      </c>
      <c r="Y201" s="19" t="str">
        <f t="shared" si="71"/>
        <v/>
      </c>
      <c r="Z201" s="23"/>
      <c r="AA201" s="19" t="str">
        <f t="shared" si="77"/>
        <v/>
      </c>
      <c r="AB201" s="19" t="str">
        <f t="shared" si="78"/>
        <v xml:space="preserve"> </v>
      </c>
      <c r="AC201" s="19" t="str">
        <f t="shared" si="79"/>
        <v/>
      </c>
      <c r="AD201" s="19" t="str">
        <f t="shared" si="80"/>
        <v xml:space="preserve"> </v>
      </c>
      <c r="AE201" s="128" t="str">
        <f t="shared" si="63"/>
        <v xml:space="preserve"> </v>
      </c>
      <c r="AF201" s="19" t="str">
        <f t="shared" si="81"/>
        <v xml:space="preserve"> </v>
      </c>
      <c r="AG201" s="50">
        <f t="shared" si="82"/>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ref="AM201:AM249" si="83">IF(OR(AND(AI201="Rara vez",AL201="Insignificante"),AND(AI201="Rara vez",AL201="Menor"),AND(AI201="Improbable",AL201="Menor"),AND(AI201="Improbable",AL201="Insignificante"),AND(AI201="Posible",AL201="Insignificante")),"Zona Baja",IF(OR(AND(AI201="Probable",AL201="Insignificante"),AND(AI201="Posible",AL201="Menor"),AND(AI201="Improbable",AL201="Moderado"),AND(AI201="Rara vez",AL201="Moderado")),"Zona Moderada",IF(OR(AND(AI201="Casi seguro",AL201="Insignificante"),AND(AI201="Casi seguro",AL201="Menor"),AND(AI201="Probable",AL201="Menor"),AND(AI201="Probable",AL201="Moderado"),AND(AI201="Posible",AL201="Moderado"),AND(AI201="Improbable",AL201="Mayor"),AND(AI201="Rara vez",AL201="Mayor")),"Zona Alta",IF(OR(AND(AI201="Casi seguro",AL201="Moderado"),AND(AI201="Casi seguro",AL201="Mayor"),AND(AI201="Casi seguro",AL201="Catastrófico"),AND(AI201="Probable",AL201="Mayor"),AND(AI201="Probable",AL201="Catastrófico"),AND(AI201="Posible",AL201="Mayor"),AND(AI201="Posible",AL201="Catastrófico"),AND(AI201="Improbable",AL201="Catastrófico"),AND(AI201="Rara vez",AL201="Catastrófico")),"Zona Extrema"," "))))</f>
        <v xml:space="preserve"> </v>
      </c>
      <c r="AN201" s="22" t="str">
        <f t="shared" ref="AN201:AN249" si="84">IF(AM201="Zona Moderada","Reducir riesgo",IF(AM201="Zona Alta","Compartir riesgo",IF(AM201="Zona Extrema","Evitar riesgo"," ")))</f>
        <v xml:space="preserve"> </v>
      </c>
      <c r="AO201" s="76"/>
      <c r="AP201" s="76"/>
      <c r="AQ201" s="76"/>
      <c r="AR201" s="76"/>
      <c r="AS201" s="76"/>
      <c r="AT201" s="76"/>
      <c r="AU201" s="76"/>
      <c r="AV201" s="76"/>
      <c r="AW201" s="76"/>
      <c r="AX201" s="76"/>
      <c r="AY201" s="76"/>
      <c r="AZ201" s="76"/>
    </row>
    <row r="202" spans="2:52" ht="57.75" customHeight="1" x14ac:dyDescent="0.3">
      <c r="B202" s="123" t="str">
        <f t="shared" si="72"/>
        <v>-</v>
      </c>
      <c r="C202" s="18"/>
      <c r="D202" s="24"/>
      <c r="E202" s="23"/>
      <c r="F202" s="132"/>
      <c r="G202" s="131"/>
      <c r="H202" s="23"/>
      <c r="I202" s="18"/>
      <c r="J202" s="80">
        <f t="shared" si="73"/>
        <v>0</v>
      </c>
      <c r="K202" s="18"/>
      <c r="L202" s="80">
        <f t="shared" si="74"/>
        <v>0</v>
      </c>
      <c r="M202" s="18"/>
      <c r="N202" s="80">
        <f t="shared" si="75"/>
        <v>0</v>
      </c>
      <c r="O202" s="18"/>
      <c r="P202" s="80">
        <f t="shared" si="66"/>
        <v>0</v>
      </c>
      <c r="Q202" s="18"/>
      <c r="R202" s="80">
        <f t="shared" si="67"/>
        <v>0</v>
      </c>
      <c r="S202" s="18"/>
      <c r="T202" s="80">
        <f t="shared" si="68"/>
        <v>0</v>
      </c>
      <c r="U202" s="18"/>
      <c r="V202" s="80">
        <f t="shared" si="69"/>
        <v>0</v>
      </c>
      <c r="W202" s="19" t="str">
        <f t="shared" si="70"/>
        <v xml:space="preserve"> </v>
      </c>
      <c r="X202" s="19" t="str">
        <f t="shared" si="76"/>
        <v xml:space="preserve"> </v>
      </c>
      <c r="Y202" s="19" t="str">
        <f t="shared" si="71"/>
        <v/>
      </c>
      <c r="Z202" s="23"/>
      <c r="AA202" s="19" t="str">
        <f t="shared" si="77"/>
        <v/>
      </c>
      <c r="AB202" s="19" t="str">
        <f t="shared" si="78"/>
        <v xml:space="preserve"> </v>
      </c>
      <c r="AC202" s="19" t="str">
        <f t="shared" si="79"/>
        <v/>
      </c>
      <c r="AD202" s="19" t="str">
        <f t="shared" si="80"/>
        <v xml:space="preserve"> </v>
      </c>
      <c r="AE202" s="128" t="str">
        <f t="shared" ref="AE202:AE249" si="85">IFERROR(IF(AD202=" "," ",IF(AVERAGE($AD$10:$AD$250)&gt;=0,AVERAGEIFS($AD$10:$AD$249,$C$10:$C$249,C202))),"  ")</f>
        <v xml:space="preserve"> </v>
      </c>
      <c r="AF202" s="19" t="str">
        <f t="shared" si="81"/>
        <v xml:space="preserve"> </v>
      </c>
      <c r="AG202" s="50">
        <f t="shared" si="82"/>
        <v>0</v>
      </c>
      <c r="AH202" s="50" t="str">
        <f t="shared" ref="AH202:AH249" si="86">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ref="AK202:AK249" si="87">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85"/>
        <v xml:space="preserve"> </v>
      </c>
      <c r="AF203" s="19" t="str">
        <f t="shared" si="81"/>
        <v xml:space="preserve"> </v>
      </c>
      <c r="AG203" s="50">
        <f t="shared" si="82"/>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si="83"/>
        <v xml:space="preserve"> </v>
      </c>
      <c r="AN203" s="22" t="str">
        <f t="shared" si="84"/>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85"/>
        <v xml:space="preserve"> </v>
      </c>
      <c r="AF204" s="19" t="str">
        <f t="shared" si="81"/>
        <v xml:space="preserve"> </v>
      </c>
      <c r="AG204" s="50">
        <f t="shared" si="82"/>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si="85"/>
        <v xml:space="preserve"> </v>
      </c>
      <c r="AF205" s="19" t="str">
        <f t="shared" si="81"/>
        <v xml:space="preserve"> </v>
      </c>
      <c r="AG205" s="50">
        <f t="shared" si="82"/>
        <v>0</v>
      </c>
      <c r="AH205" s="50" t="str">
        <f t="shared" si="86"/>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si="87"/>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10.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15" customHeight="1" x14ac:dyDescent="0.3">
      <c r="B249" s="123" t="str">
        <f t="shared" si="72"/>
        <v>-</v>
      </c>
      <c r="C249" s="18"/>
      <c r="D249" s="24"/>
      <c r="E249" s="23"/>
      <c r="F249" s="132"/>
      <c r="G249" s="134"/>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50"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5.75" x14ac:dyDescent="0.3">
      <c r="AE250" s="77"/>
      <c r="AL250" s="78"/>
    </row>
    <row r="251" spans="2:52" ht="15.75" x14ac:dyDescent="0.3">
      <c r="AE251" s="77"/>
      <c r="AL251" s="78"/>
    </row>
    <row r="252" spans="2:52" ht="15.75" x14ac:dyDescent="0.3">
      <c r="AE252" s="77"/>
    </row>
    <row r="253" spans="2:52" ht="15.75" x14ac:dyDescent="0.3">
      <c r="AE253" s="77"/>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sheetData>
  <sheetProtection formatCells="0" formatColumns="0" formatRows="0" autoFilter="0" pivotTables="0"/>
  <autoFilter ref="C9:AZ249"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9">
    <cfRule type="cellIs" dxfId="155" priority="25" stopIfTrue="1" operator="equal">
      <formula>"TOLERABLE"</formula>
    </cfRule>
  </conditionalFormatting>
  <conditionalFormatting sqref="X10:X249 AA10:AB249">
    <cfRule type="containsText" dxfId="154" priority="16" operator="containsText" text="Débil">
      <formula>NOT(ISERROR(SEARCH("Débil",X10)))</formula>
    </cfRule>
    <cfRule type="containsText" dxfId="153" priority="17" operator="containsText" text="Moderado">
      <formula>NOT(ISERROR(SEARCH("Moderado",X10)))</formula>
    </cfRule>
    <cfRule type="containsText" dxfId="152" priority="18" operator="containsText" text="Fuerte">
      <formula>NOT(ISERROR(SEARCH("Fuerte",X10)))</formula>
    </cfRule>
  </conditionalFormatting>
  <conditionalFormatting sqref="AC10:AC249">
    <cfRule type="cellIs" dxfId="151" priority="23" stopIfTrue="1" operator="equal">
      <formula>"Sí"</formula>
    </cfRule>
    <cfRule type="cellIs" dxfId="150" priority="24" stopIfTrue="1" operator="equal">
      <formula>"No"</formula>
    </cfRule>
  </conditionalFormatting>
  <conditionalFormatting sqref="AF10:AH249 AE249">
    <cfRule type="containsText" dxfId="149" priority="1" operator="containsText" text="Débil">
      <formula>NOT(ISERROR(SEARCH("Débil",AE10)))</formula>
    </cfRule>
    <cfRule type="containsText" dxfId="148" priority="2" operator="containsText" text="Moderado">
      <formula>NOT(ISERROR(SEARCH("Moderado",AE10)))</formula>
    </cfRule>
    <cfRule type="containsText" dxfId="147" priority="3" operator="containsText" text="Fuerte">
      <formula>NOT(ISERROR(SEARCH("Fuerte",AE10)))</formula>
    </cfRule>
  </conditionalFormatting>
  <conditionalFormatting sqref="AJ10:AK249">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49">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6:G249" xr:uid="{00000000-0002-0000-0F00-000009000000}">
      <formula1>"Directamente,No disminuye"</formula1>
    </dataValidation>
    <dataValidation type="list" allowBlank="1" showInputMessage="1" showErrorMessage="1" sqref="G10:G15" xr:uid="{00000000-0002-0000-0F00-000000000000}">
      <formula1>"Directamente,No disminuye,"</formula1>
    </dataValidation>
    <dataValidation type="list" allowBlank="1" showInputMessage="1" showErrorMessage="1" sqref="Z10:Z249" xr:uid="{00000000-0002-0000-0F00-000001000000}">
      <formula1>"Siempre se ejecuta, Algunas veces se ejecuta, No se ejecuta"</formula1>
    </dataValidation>
    <dataValidation type="list" allowBlank="1" showInputMessage="1" showErrorMessage="1" sqref="U10:U249" xr:uid="{00000000-0002-0000-0F00-000002000000}">
      <formula1>"Completa,Incompleta,No existe"</formula1>
    </dataValidation>
    <dataValidation type="list" allowBlank="1" showInputMessage="1" showErrorMessage="1" sqref="S10:S249" xr:uid="{00000000-0002-0000-0F00-000003000000}">
      <formula1>"Se investigan y resuelven oportunamente,No se investigan y resuelven oportunamente"</formula1>
    </dataValidation>
    <dataValidation type="list" allowBlank="1" showInputMessage="1" showErrorMessage="1" sqref="Q10:Q249" xr:uid="{00000000-0002-0000-0F00-000004000000}">
      <formula1>"Confiable,No confiable"</formula1>
    </dataValidation>
    <dataValidation type="list" allowBlank="1" showInputMessage="1" showErrorMessage="1" sqref="O10:O249" xr:uid="{00000000-0002-0000-0F00-000005000000}">
      <formula1>"Prevenir,Detectar,No es un control"</formula1>
    </dataValidation>
    <dataValidation type="list" allowBlank="1" showInputMessage="1" showErrorMessage="1" sqref="M10:M249" xr:uid="{00000000-0002-0000-0F00-000006000000}">
      <formula1>"Oportuna,Inoportuna"</formula1>
    </dataValidation>
    <dataValidation type="list" allowBlank="1" showInputMessage="1" showErrorMessage="1" sqref="K10:K249" xr:uid="{00000000-0002-0000-0F00-000007000000}">
      <formula1>"Adecuado,Inadecuado"</formula1>
    </dataValidation>
    <dataValidation type="list" allowBlank="1" showInputMessage="1" showErrorMessage="1" sqref="I10:I249" xr:uid="{00000000-0002-0000-0F00-000008000000}">
      <formula1>"Asignado,No asignado"</formula1>
    </dataValidation>
    <dataValidation type="list" allowBlank="1" showInputMessage="1" showErrorMessage="1" sqref="H10:H249"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E10:E249</xm:sqref>
        </x14:dataValidation>
        <x14:dataValidation type="list" allowBlank="1" showInputMessage="1" showErrorMessage="1" xr:uid="{00000000-0002-0000-0F00-00000C000000}">
          <x14:formula1>
            <xm:f>'VALIDACIÓN DE DATOS'!$E$2:$E$201</xm:f>
          </x14:formula1>
          <xm:sqref>C10:C249</xm:sqref>
        </x14:dataValidation>
        <x14:dataValidation type="list" allowBlank="1" showInputMessage="1" showErrorMessage="1" xr:uid="{00000000-0002-0000-0F00-00000D000000}">
          <x14:formula1>
            <xm:f>'VALIDACIÓN DE DATOS'!$I$2:$I$31</xm:f>
          </x14:formula1>
          <xm:sqref>D10:D249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K7" zoomScale="70" zoomScaleNormal="70" workbookViewId="0">
      <selection activeCell="AE36" sqref="AE36"/>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808" t="s">
        <v>469</v>
      </c>
      <c r="N1" s="810" t="s">
        <v>1234</v>
      </c>
      <c r="O1" s="777"/>
      <c r="P1" s="777"/>
      <c r="Q1" s="777"/>
      <c r="R1" s="777"/>
      <c r="S1" s="777"/>
      <c r="T1" s="777"/>
      <c r="U1" s="777"/>
      <c r="V1" s="777"/>
      <c r="W1" s="777"/>
      <c r="X1" s="771"/>
      <c r="Y1" s="170" t="s">
        <v>963</v>
      </c>
      <c r="Z1" s="812">
        <v>7</v>
      </c>
      <c r="AA1" s="813"/>
      <c r="AB1" s="814"/>
    </row>
    <row r="2" spans="2:28" ht="29.25" customHeight="1" x14ac:dyDescent="0.25">
      <c r="K2" s="140"/>
      <c r="L2" s="141"/>
      <c r="M2" s="809"/>
      <c r="N2" s="811"/>
      <c r="O2" s="776"/>
      <c r="P2" s="776"/>
      <c r="Q2" s="776"/>
      <c r="R2" s="776"/>
      <c r="S2" s="776"/>
      <c r="T2" s="776"/>
      <c r="U2" s="776"/>
      <c r="V2" s="776"/>
      <c r="W2" s="776"/>
      <c r="X2" s="718"/>
      <c r="Y2" s="170" t="s">
        <v>964</v>
      </c>
      <c r="Z2" s="815" t="s">
        <v>968</v>
      </c>
      <c r="AA2" s="781"/>
      <c r="AB2" s="719"/>
    </row>
    <row r="3" spans="2:28" ht="32.25" customHeight="1" x14ac:dyDescent="0.25">
      <c r="K3" s="140"/>
      <c r="L3" s="141"/>
      <c r="M3" s="172" t="s">
        <v>962</v>
      </c>
      <c r="N3" s="815" t="s">
        <v>1235</v>
      </c>
      <c r="O3" s="781"/>
      <c r="P3" s="781"/>
      <c r="Q3" s="781"/>
      <c r="R3" s="781"/>
      <c r="S3" s="781"/>
      <c r="T3" s="781"/>
      <c r="U3" s="781"/>
      <c r="V3" s="781"/>
      <c r="W3" s="781"/>
      <c r="X3" s="719"/>
      <c r="Y3" s="170" t="s">
        <v>965</v>
      </c>
      <c r="Z3" s="816">
        <v>45139</v>
      </c>
      <c r="AA3" s="817"/>
      <c r="AB3" s="818"/>
    </row>
    <row r="4" spans="2:28" ht="23.25" customHeight="1" x14ac:dyDescent="0.25">
      <c r="K4" s="152"/>
      <c r="L4" s="153"/>
      <c r="M4" s="164"/>
      <c r="N4" s="807" t="s">
        <v>961</v>
      </c>
      <c r="O4" s="807"/>
      <c r="P4" s="807"/>
      <c r="Q4" s="807"/>
      <c r="R4" s="807"/>
      <c r="S4" s="807"/>
      <c r="T4" s="807"/>
      <c r="U4" s="807"/>
      <c r="V4" s="807"/>
      <c r="W4" s="807"/>
      <c r="X4" s="807"/>
      <c r="Y4" s="153"/>
      <c r="Z4" s="153"/>
      <c r="AA4" s="153"/>
      <c r="AB4" s="154"/>
    </row>
    <row r="5" spans="2:28" ht="15" customHeight="1" thickBot="1" x14ac:dyDescent="0.3"/>
    <row r="6" spans="2:28" ht="30.75" customHeight="1" thickBot="1" x14ac:dyDescent="0.3">
      <c r="K6" s="819" t="s">
        <v>157</v>
      </c>
      <c r="L6" s="820"/>
      <c r="M6" s="820"/>
      <c r="N6" s="820"/>
      <c r="O6" s="820"/>
      <c r="P6" s="820"/>
      <c r="Q6" s="821"/>
      <c r="S6" s="822" t="str">
        <f>K8</f>
        <v>Seguimiento y evaluación a la gestión</v>
      </c>
      <c r="T6" s="823"/>
      <c r="U6" s="823"/>
      <c r="V6" s="823"/>
      <c r="W6" s="823"/>
      <c r="X6" s="823"/>
      <c r="Y6" s="823"/>
      <c r="Z6" s="823"/>
      <c r="AA6" s="823"/>
      <c r="AB6" s="824"/>
    </row>
    <row r="7" spans="2:28" ht="36" customHeight="1" thickBot="1" x14ac:dyDescent="0.3">
      <c r="B7" s="825" t="s">
        <v>81</v>
      </c>
      <c r="C7" s="827" t="s">
        <v>24</v>
      </c>
      <c r="D7" s="828"/>
      <c r="E7" s="828"/>
      <c r="F7" s="828"/>
      <c r="G7" s="829"/>
      <c r="K7" s="409" t="s">
        <v>1</v>
      </c>
      <c r="L7" s="410" t="s">
        <v>187</v>
      </c>
      <c r="M7" s="410" t="s">
        <v>3</v>
      </c>
      <c r="N7" s="410" t="s">
        <v>190</v>
      </c>
      <c r="O7" s="410" t="s">
        <v>5</v>
      </c>
      <c r="P7" s="410" t="s">
        <v>145</v>
      </c>
      <c r="Q7" s="410" t="s">
        <v>157</v>
      </c>
      <c r="S7" s="81"/>
      <c r="T7" s="82"/>
      <c r="U7" s="82"/>
      <c r="V7" s="82"/>
      <c r="W7" s="82"/>
      <c r="X7" s="82"/>
      <c r="Y7" s="82"/>
      <c r="Z7" s="82"/>
      <c r="AA7" s="82"/>
      <c r="AB7" s="83"/>
    </row>
    <row r="8" spans="2:28" ht="45.75" customHeight="1" thickBot="1" x14ac:dyDescent="0.3">
      <c r="B8" s="826"/>
      <c r="C8" s="84" t="s">
        <v>11</v>
      </c>
      <c r="D8" s="84" t="s">
        <v>10</v>
      </c>
      <c r="E8" s="84" t="s">
        <v>9</v>
      </c>
      <c r="F8" s="84" t="s">
        <v>8</v>
      </c>
      <c r="G8" s="84" t="s">
        <v>7</v>
      </c>
      <c r="K8" s="830" t="str">
        <f>'Riesgos de Corrupción'!C6</f>
        <v>Seguimiento y evaluación a la gestión</v>
      </c>
      <c r="L8" s="85" t="s">
        <v>188</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833" t="s">
        <v>81</v>
      </c>
      <c r="T8" s="86"/>
      <c r="AB8" s="87"/>
    </row>
    <row r="9" spans="2:28" ht="45.75" customHeight="1" thickBot="1" x14ac:dyDescent="0.3">
      <c r="B9" s="88" t="s">
        <v>93</v>
      </c>
      <c r="C9" s="89" t="s">
        <v>96</v>
      </c>
      <c r="D9" s="89" t="s">
        <v>97</v>
      </c>
      <c r="E9" s="90" t="s">
        <v>102</v>
      </c>
      <c r="F9" s="90" t="s">
        <v>103</v>
      </c>
      <c r="G9" s="90" t="s">
        <v>106</v>
      </c>
      <c r="K9" s="831"/>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33"/>
      <c r="T9" s="91" t="s">
        <v>196</v>
      </c>
      <c r="U9" s="78"/>
      <c r="AB9" s="87"/>
    </row>
    <row r="10" spans="2:28" ht="45.75" customHeight="1" thickBot="1" x14ac:dyDescent="0.3">
      <c r="B10" s="88" t="s">
        <v>73</v>
      </c>
      <c r="C10" s="92" t="s">
        <v>82</v>
      </c>
      <c r="D10" s="89" t="s">
        <v>98</v>
      </c>
      <c r="E10" s="89" t="s">
        <v>100</v>
      </c>
      <c r="F10" s="90" t="s">
        <v>104</v>
      </c>
      <c r="G10" s="90" t="s">
        <v>103</v>
      </c>
      <c r="K10" s="831"/>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33"/>
      <c r="T10" s="91" t="s">
        <v>198</v>
      </c>
      <c r="U10" s="78"/>
      <c r="AB10" s="87"/>
    </row>
    <row r="11" spans="2:28" ht="45" customHeight="1" thickBot="1" x14ac:dyDescent="0.3">
      <c r="B11" s="88" t="s">
        <v>74</v>
      </c>
      <c r="C11" s="93" t="s">
        <v>94</v>
      </c>
      <c r="D11" s="92" t="s">
        <v>84</v>
      </c>
      <c r="E11" s="89" t="s">
        <v>99</v>
      </c>
      <c r="F11" s="90" t="s">
        <v>105</v>
      </c>
      <c r="G11" s="90" t="s">
        <v>102</v>
      </c>
      <c r="K11" s="831"/>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33"/>
      <c r="T11" s="91" t="s">
        <v>195</v>
      </c>
      <c r="U11" s="78"/>
      <c r="AB11" s="87"/>
    </row>
    <row r="12" spans="2:28" ht="45.75" customHeight="1" thickBot="1" x14ac:dyDescent="0.3">
      <c r="B12" s="88" t="s">
        <v>75</v>
      </c>
      <c r="C12" s="93" t="s">
        <v>85</v>
      </c>
      <c r="D12" s="93" t="s">
        <v>95</v>
      </c>
      <c r="E12" s="92" t="s">
        <v>84</v>
      </c>
      <c r="F12" s="89" t="s">
        <v>98</v>
      </c>
      <c r="G12" s="90" t="s">
        <v>107</v>
      </c>
      <c r="K12" s="831"/>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33"/>
      <c r="T12" s="91" t="s">
        <v>197</v>
      </c>
      <c r="U12" s="78"/>
      <c r="AB12" s="87"/>
    </row>
    <row r="13" spans="2:28" ht="46.5" customHeight="1" thickBot="1" x14ac:dyDescent="0.3">
      <c r="B13" s="88" t="s">
        <v>76</v>
      </c>
      <c r="C13" s="93" t="s">
        <v>86</v>
      </c>
      <c r="D13" s="93" t="s">
        <v>85</v>
      </c>
      <c r="E13" s="92" t="s">
        <v>83</v>
      </c>
      <c r="F13" s="89" t="s">
        <v>101</v>
      </c>
      <c r="G13" s="90" t="s">
        <v>108</v>
      </c>
      <c r="K13" s="831"/>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33"/>
      <c r="T13" s="91" t="s">
        <v>194</v>
      </c>
      <c r="U13" s="78"/>
      <c r="AB13" s="87"/>
    </row>
    <row r="14" spans="2:28" ht="45.75" customHeight="1" x14ac:dyDescent="0.25">
      <c r="K14" s="831"/>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33"/>
      <c r="T14" s="94"/>
      <c r="AB14" s="87"/>
    </row>
    <row r="15" spans="2:28" ht="37.5" customHeight="1" x14ac:dyDescent="0.25">
      <c r="K15" s="831"/>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31"/>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34" t="s">
        <v>24</v>
      </c>
      <c r="V16" s="834"/>
      <c r="W16" s="834"/>
      <c r="X16" s="834"/>
      <c r="Y16" s="834"/>
      <c r="Z16" s="834"/>
      <c r="AA16" s="834"/>
      <c r="AB16" s="101"/>
    </row>
    <row r="17" spans="11:27" ht="30" customHeight="1" x14ac:dyDescent="0.25">
      <c r="K17" s="831"/>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31"/>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31"/>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31"/>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31"/>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31"/>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31"/>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31"/>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31"/>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31"/>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31"/>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31"/>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31"/>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31"/>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31"/>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31"/>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31"/>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32"/>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19" t="s">
        <v>149</v>
      </c>
      <c r="L36" s="820"/>
      <c r="M36" s="820"/>
      <c r="N36" s="820"/>
      <c r="O36" s="820"/>
      <c r="P36" s="820"/>
      <c r="Q36" s="821"/>
      <c r="S36" s="822" t="str">
        <f>K38</f>
        <v>Seguimiento y evaluación a la gestión</v>
      </c>
      <c r="T36" s="823"/>
      <c r="U36" s="823"/>
      <c r="V36" s="823"/>
      <c r="W36" s="823"/>
      <c r="X36" s="823"/>
      <c r="Y36" s="823"/>
      <c r="Z36" s="823"/>
      <c r="AA36" s="823"/>
      <c r="AB36" s="824"/>
    </row>
    <row r="37" spans="11:28" ht="30" customHeight="1" thickBot="1" x14ac:dyDescent="0.3">
      <c r="K37" s="409" t="s">
        <v>1</v>
      </c>
      <c r="L37" s="410" t="s">
        <v>187</v>
      </c>
      <c r="M37" s="410" t="s">
        <v>3</v>
      </c>
      <c r="N37" s="410" t="s">
        <v>190</v>
      </c>
      <c r="O37" s="410" t="s">
        <v>5</v>
      </c>
      <c r="P37" s="410" t="s">
        <v>145</v>
      </c>
      <c r="Q37" s="410" t="s">
        <v>149</v>
      </c>
      <c r="S37" s="81"/>
      <c r="T37" s="82"/>
      <c r="U37" s="82"/>
      <c r="V37" s="82"/>
      <c r="W37" s="82"/>
      <c r="X37" s="82"/>
      <c r="Y37" s="82"/>
      <c r="Z37" s="82"/>
      <c r="AA37" s="82"/>
      <c r="AB37" s="83"/>
    </row>
    <row r="38" spans="11:28" ht="45.75" customHeight="1" x14ac:dyDescent="0.25">
      <c r="K38" s="830" t="str">
        <f>K8</f>
        <v>Seguimiento y evaluación a la gestión</v>
      </c>
      <c r="L38" s="105" t="s">
        <v>188</v>
      </c>
      <c r="M38" s="32" t="str">
        <f>IFERROR(INDEX('Controles de Corrupción'!$C$10:$AN$249,MATCH('Mapa de calor Corrupción'!L38,'Controles de Corrupción'!$C$10:$C$249,0),33), " ")</f>
        <v>Rara vez</v>
      </c>
      <c r="N38" s="32">
        <f>IF(M38="Rara vez",1,IF(M38="Improbable",2,IF(M38="Posible",3,IF(M38="Probable",4,IF(M38="Casi seguro",5," ")))))</f>
        <v>1</v>
      </c>
      <c r="O38" s="32" t="str">
        <f>IFERROR(INDEX('Controles de Corrupción'!$C$10:$AN$249,MATCH('Mapa de calor Corrupción'!L38,'Controles de Corrupción'!$C$10:$C$249,0),36)," ")</f>
        <v>Moderado</v>
      </c>
      <c r="P38" s="32">
        <f>IFERROR(IF(O38="Insignificante",1,IF(O38="Menor",2,IF(O38="Moderado",3,IF(O38="Mayor",4,IF(O38="Catastrófico",5,IF(O38=" "," ")))))),"")</f>
        <v>3</v>
      </c>
      <c r="Q38" s="33" t="str">
        <f>IFERROR(INDEX('Controles de Corrupción'!$C$10:$AN$249,MATCH('Mapa de calor Corrupción'!L38,'Controles de Corrupción'!$C$10:$C$249,0),37)," ")</f>
        <v>Zona Moderada</v>
      </c>
      <c r="S38" s="833" t="s">
        <v>81</v>
      </c>
      <c r="T38" s="86"/>
      <c r="AB38" s="87"/>
    </row>
    <row r="39" spans="11:28" ht="45.75" customHeight="1" x14ac:dyDescent="0.25">
      <c r="K39" s="831"/>
      <c r="L39" s="106"/>
      <c r="M39" s="32" t="str">
        <f>IFERROR(INDEX('Controles de Corrupción'!$C$10:$AN$249,MATCH('Mapa de calor Corrupción'!L39,'Controles de Corrupción'!$C$10:$C$249,0),33), " ")</f>
        <v xml:space="preserve"> </v>
      </c>
      <c r="N39" s="32" t="str">
        <f t="shared" ref="N39:N62" si="2">IF(M39="Rara vez",1,IF(M39="Improbable",2,IF(M39="Posible",3,IF(M39="Probable",4,IF(M39="Casi seguro",5," ")))))</f>
        <v xml:space="preserve"> </v>
      </c>
      <c r="O39" s="32" t="str">
        <f>IFERROR(INDEX('Controles de Corrupción'!$C$10:$AN$249,MATCH('Mapa de calor Corrupción'!L39,'Controles de Corrupción'!$C$10:$C$249,0),36)," ")</f>
        <v xml:space="preserve"> </v>
      </c>
      <c r="P39" s="32" t="str">
        <f t="shared" ref="P39:P62" si="3">IFERROR(IF(O39="Insignificante",1,IF(O39="Menor",2,IF(O39="Moderado",3,IF(O39="Mayor",4,IF(O39="Catastrófico",5,IF(O39=" "," ")))))),"")</f>
        <v xml:space="preserve"> </v>
      </c>
      <c r="Q39" s="33" t="str">
        <f>IFERROR(INDEX('Controles de Corrupción'!$C$10:$AN$249,MATCH('Mapa de calor Corrupción'!L39,'Controles de Corrupción'!$C$10:$C$249,0),37)," ")</f>
        <v xml:space="preserve"> </v>
      </c>
      <c r="S39" s="833"/>
      <c r="T39" s="91" t="s">
        <v>196</v>
      </c>
      <c r="U39" s="78"/>
      <c r="AB39" s="87"/>
    </row>
    <row r="40" spans="11:28" ht="45.75" customHeight="1" x14ac:dyDescent="0.25">
      <c r="K40" s="831"/>
      <c r="L40" s="106"/>
      <c r="M40" s="32" t="str">
        <f>IFERROR(INDEX('Controles de Corrupción'!$C$10:$AN$249,MATCH('Mapa de calor Corrupción'!L40,'Controles de Corrupción'!$C$10:$C$249,0),33), " ")</f>
        <v xml:space="preserve"> </v>
      </c>
      <c r="N40" s="32" t="str">
        <f t="shared" si="2"/>
        <v xml:space="preserve"> </v>
      </c>
      <c r="O40" s="32" t="str">
        <f>IFERROR(INDEX('Controles de Corrupción'!$C$10:$AN$249,MATCH('Mapa de calor Corrupción'!L40,'Controles de Corrupción'!$C$10:$C$249,0),36)," ")</f>
        <v xml:space="preserve"> </v>
      </c>
      <c r="P40" s="32" t="str">
        <f t="shared" si="3"/>
        <v xml:space="preserve"> </v>
      </c>
      <c r="Q40" s="33" t="str">
        <f>IFERROR(INDEX('Controles de Corrupción'!$C$10:$AN$249,MATCH('Mapa de calor Corrupción'!L40,'Controles de Corrupción'!$C$10:$C$249,0),37)," ")</f>
        <v xml:space="preserve"> </v>
      </c>
      <c r="S40" s="833"/>
      <c r="T40" s="91" t="s">
        <v>198</v>
      </c>
      <c r="U40" s="78"/>
      <c r="AB40" s="87"/>
    </row>
    <row r="41" spans="11:28" ht="45.75" customHeight="1" x14ac:dyDescent="0.25">
      <c r="K41" s="831"/>
      <c r="L41" s="106"/>
      <c r="M41" s="32" t="str">
        <f>IFERROR(INDEX('Controles de Corrupción'!$C$10:$AN$249,MATCH('Mapa de calor Corrupción'!L41,'Controles de Corrupción'!$C$10:$C$249,0),33), " ")</f>
        <v xml:space="preserve"> </v>
      </c>
      <c r="N41" s="32" t="str">
        <f t="shared" si="2"/>
        <v xml:space="preserve"> </v>
      </c>
      <c r="O41" s="32" t="str">
        <f>IFERROR(INDEX('Controles de Corrupción'!$C$10:$AN$249,MATCH('Mapa de calor Corrupción'!L41,'Controles de Corrupción'!$C$10:$C$249,0),36)," ")</f>
        <v xml:space="preserve"> </v>
      </c>
      <c r="P41" s="32" t="str">
        <f t="shared" si="3"/>
        <v xml:space="preserve"> </v>
      </c>
      <c r="Q41" s="33" t="str">
        <f>IFERROR(INDEX('Controles de Corrupción'!$C$10:$AN$249,MATCH('Mapa de calor Corrupción'!L41,'Controles de Corrupción'!$C$10:$C$249,0),37)," ")</f>
        <v xml:space="preserve"> </v>
      </c>
      <c r="S41" s="833"/>
      <c r="T41" s="91" t="s">
        <v>195</v>
      </c>
      <c r="U41" s="78"/>
      <c r="AB41" s="87"/>
    </row>
    <row r="42" spans="11:28" ht="45.75" customHeight="1" x14ac:dyDescent="0.25">
      <c r="K42" s="831"/>
      <c r="L42" s="106"/>
      <c r="M42" s="32" t="str">
        <f>IFERROR(INDEX('Controles de Corrupción'!$C$10:$AN$249,MATCH('Mapa de calor Corrupción'!L42,'Controles de Corrupción'!$C$10:$C$249,0),33), " ")</f>
        <v xml:space="preserve"> </v>
      </c>
      <c r="N42" s="32" t="str">
        <f t="shared" si="2"/>
        <v xml:space="preserve"> </v>
      </c>
      <c r="O42" s="32" t="str">
        <f>IFERROR(INDEX('Controles de Corrupción'!$C$10:$AN$249,MATCH('Mapa de calor Corrupción'!L42,'Controles de Corrupción'!$C$10:$C$249,0),36)," ")</f>
        <v xml:space="preserve"> </v>
      </c>
      <c r="P42" s="32" t="str">
        <f t="shared" si="3"/>
        <v xml:space="preserve"> </v>
      </c>
      <c r="Q42" s="33" t="str">
        <f>IFERROR(INDEX('Controles de Corrupción'!$C$10:$AN$249,MATCH('Mapa de calor Corrupción'!L42,'Controles de Corrupción'!$C$10:$C$249,0),37)," ")</f>
        <v xml:space="preserve"> </v>
      </c>
      <c r="S42" s="833"/>
      <c r="T42" s="91" t="s">
        <v>197</v>
      </c>
      <c r="U42" s="78"/>
      <c r="AB42" s="87"/>
    </row>
    <row r="43" spans="11:28" ht="45.75" customHeight="1" x14ac:dyDescent="0.25">
      <c r="K43" s="831"/>
      <c r="L43" s="106"/>
      <c r="M43" s="32" t="str">
        <f>IFERROR(INDEX('Controles de Corrupción'!$C$10:$AN$249,MATCH('Mapa de calor Corrupción'!L43,'Controles de Corrupción'!$C$10:$C$249,0),33), " ")</f>
        <v xml:space="preserve"> </v>
      </c>
      <c r="N43" s="32" t="str">
        <f t="shared" si="2"/>
        <v xml:space="preserve"> </v>
      </c>
      <c r="O43" s="32" t="str">
        <f>IFERROR(INDEX('Controles de Corrupción'!$C$10:$AN$249,MATCH('Mapa de calor Corrupción'!L43,'Controles de Corrupción'!$C$10:$C$249,0),36)," ")</f>
        <v xml:space="preserve"> </v>
      </c>
      <c r="P43" s="32" t="str">
        <f t="shared" si="3"/>
        <v xml:space="preserve"> </v>
      </c>
      <c r="Q43" s="33" t="str">
        <f>IFERROR(INDEX('Controles de Corrupción'!$C$10:$AN$249,MATCH('Mapa de calor Corrupción'!L43,'Controles de Corrupción'!$C$10:$C$249,0),37)," ")</f>
        <v xml:space="preserve"> </v>
      </c>
      <c r="S43" s="833"/>
      <c r="T43" s="91" t="s">
        <v>194</v>
      </c>
      <c r="U43" s="78"/>
      <c r="AB43" s="87"/>
    </row>
    <row r="44" spans="11:28" ht="45.75" customHeight="1" x14ac:dyDescent="0.25">
      <c r="K44" s="831"/>
      <c r="L44" s="106"/>
      <c r="M44" s="32" t="str">
        <f>IFERROR(INDEX('Controles de Corrupción'!$C$10:$AN$249,MATCH('Mapa de calor Corrupción'!L44,'Controles de Corrupción'!$C$10:$C$249,0),33), " ")</f>
        <v xml:space="preserve"> </v>
      </c>
      <c r="N44" s="32" t="str">
        <f t="shared" si="2"/>
        <v xml:space="preserve"> </v>
      </c>
      <c r="O44" s="32" t="str">
        <f>IFERROR(INDEX('Controles de Corrupción'!$C$10:$AN$249,MATCH('Mapa de calor Corrupción'!L44,'Controles de Corrupción'!$C$10:$C$249,0),36)," ")</f>
        <v xml:space="preserve"> </v>
      </c>
      <c r="P44" s="32" t="str">
        <f t="shared" si="3"/>
        <v xml:space="preserve"> </v>
      </c>
      <c r="Q44" s="33" t="str">
        <f>IFERROR(INDEX('Controles de Corrupción'!$C$10:$AN$249,MATCH('Mapa de calor Corrupción'!L44,'Controles de Corrupción'!$C$10:$C$249,0),37)," ")</f>
        <v xml:space="preserve"> </v>
      </c>
      <c r="S44" s="833"/>
      <c r="T44" s="94"/>
      <c r="AB44" s="87"/>
    </row>
    <row r="45" spans="11:28" ht="45" customHeight="1" x14ac:dyDescent="0.25">
      <c r="K45" s="831"/>
      <c r="L45" s="106"/>
      <c r="M45" s="32" t="str">
        <f>IFERROR(INDEX('Controles de Corrupción'!$C$10:$AN$249,MATCH('Mapa de calor Corrupción'!L45,'Controles de Corrupción'!$C$10:$C$249,0),33), " ")</f>
        <v xml:space="preserve"> </v>
      </c>
      <c r="N45" s="32" t="str">
        <f t="shared" si="2"/>
        <v xml:space="preserve"> </v>
      </c>
      <c r="O45" s="32" t="str">
        <f>IFERROR(INDEX('Controles de Corrupción'!$C$10:$AN$249,MATCH('Mapa de calor Corrupción'!L45,'Controles de Corrupción'!$C$10:$C$249,0),36)," ")</f>
        <v xml:space="preserve"> </v>
      </c>
      <c r="P45" s="32" t="str">
        <f t="shared" si="3"/>
        <v xml:space="preserve"> </v>
      </c>
      <c r="Q45" s="33" t="str">
        <f>IFERROR(INDEX('Controles de Corrupción'!$C$10:$AN$249,MATCH('Mapa de calor Corrupción'!L45,'Controles de Corrupción'!$C$10:$C$249,0),37)," ")</f>
        <v xml:space="preserve"> </v>
      </c>
      <c r="S45" s="81"/>
      <c r="T45" s="94"/>
      <c r="V45" s="107" t="s">
        <v>200</v>
      </c>
      <c r="W45" s="96" t="s">
        <v>193</v>
      </c>
      <c r="X45" s="97" t="s">
        <v>199</v>
      </c>
      <c r="Y45" s="98" t="s">
        <v>192</v>
      </c>
      <c r="Z45" s="98" t="s">
        <v>201</v>
      </c>
      <c r="AB45" s="87"/>
    </row>
    <row r="46" spans="11:28" ht="44.25" customHeight="1" thickBot="1" x14ac:dyDescent="0.3">
      <c r="K46" s="831"/>
      <c r="L46" s="106"/>
      <c r="M46" s="32" t="str">
        <f>IFERROR(INDEX('Controles de Corrupción'!$C$10:$AN$249,MATCH('Mapa de calor Corrupción'!L46,'Controles de Corrupción'!$C$10:$C$249,0),33), " ")</f>
        <v xml:space="preserve"> </v>
      </c>
      <c r="N46" s="32" t="str">
        <f t="shared" si="2"/>
        <v xml:space="preserve"> </v>
      </c>
      <c r="O46" s="32" t="str">
        <f>IFERROR(INDEX('Controles de Corrupción'!$C$10:$AN$249,MATCH('Mapa de calor Corrupción'!L46,'Controles de Corrupción'!$C$10:$C$249,0),36)," ")</f>
        <v xml:space="preserve"> </v>
      </c>
      <c r="P46" s="32" t="str">
        <f t="shared" si="3"/>
        <v xml:space="preserve"> </v>
      </c>
      <c r="Q46" s="33" t="str">
        <f>IFERROR(INDEX('Controles de Corrupción'!$C$10:$AN$249,MATCH('Mapa de calor Corrupción'!L46,'Controles de Corrupción'!$C$10:$C$249,0),37)," ")</f>
        <v xml:space="preserve"> </v>
      </c>
      <c r="S46" s="99"/>
      <c r="T46" s="100"/>
      <c r="U46" s="834" t="s">
        <v>24</v>
      </c>
      <c r="V46" s="834"/>
      <c r="W46" s="834"/>
      <c r="X46" s="834"/>
      <c r="Y46" s="834"/>
      <c r="Z46" s="834"/>
      <c r="AA46" s="834"/>
      <c r="AB46" s="101"/>
    </row>
    <row r="47" spans="11:28" ht="50.25" customHeight="1" x14ac:dyDescent="0.25">
      <c r="K47" s="831"/>
      <c r="L47" s="106"/>
      <c r="M47" s="32" t="str">
        <f>IFERROR(INDEX('Controles de Corrupción'!$C$10:$AN$249,MATCH('Mapa de calor Corrupción'!L47,'Controles de Corrupción'!$C$10:$C$249,0),33), " ")</f>
        <v xml:space="preserve"> </v>
      </c>
      <c r="N47" s="32" t="str">
        <f t="shared" si="2"/>
        <v xml:space="preserve"> </v>
      </c>
      <c r="O47" s="32" t="str">
        <f>IFERROR(INDEX('Controles de Corrupción'!$C$10:$AN$249,MATCH('Mapa de calor Corrupción'!L47,'Controles de Corrupción'!$C$10:$C$249,0),36)," ")</f>
        <v xml:space="preserve"> </v>
      </c>
      <c r="P47" s="32" t="str">
        <f t="shared" si="3"/>
        <v xml:space="preserve"> </v>
      </c>
      <c r="Q47" s="33" t="str">
        <f>IFERROR(INDEX('Controles de Corrupción'!$C$10:$AN$249,MATCH('Mapa de calor Corrupción'!L47,'Controles de Corrupción'!$C$10:$C$249,0),37)," ")</f>
        <v xml:space="preserve"> </v>
      </c>
      <c r="T47" s="94"/>
      <c r="U47" s="102"/>
      <c r="V47" s="102"/>
      <c r="W47" s="102"/>
      <c r="X47" s="102"/>
      <c r="Y47" s="102"/>
      <c r="Z47" s="102"/>
      <c r="AA47" s="102"/>
    </row>
    <row r="48" spans="11:28" ht="47.25" customHeight="1" x14ac:dyDescent="0.25">
      <c r="K48" s="831"/>
      <c r="L48" s="106"/>
      <c r="M48" s="32" t="str">
        <f>IFERROR(INDEX('Controles de Corrupción'!$C$10:$AN$249,MATCH('Mapa de calor Corrupción'!L48,'Controles de Corrupción'!$C$10:$C$249,0),33), " ")</f>
        <v xml:space="preserve"> </v>
      </c>
      <c r="N48" s="32" t="str">
        <f t="shared" si="2"/>
        <v xml:space="preserve"> </v>
      </c>
      <c r="O48" s="32" t="str">
        <f>IFERROR(INDEX('Controles de Corrupción'!$C$10:$AN$249,MATCH('Mapa de calor Corrupción'!L48,'Controles de Corrupción'!$C$10:$C$249,0),36)," ")</f>
        <v xml:space="preserve"> </v>
      </c>
      <c r="P48" s="32" t="str">
        <f t="shared" si="3"/>
        <v xml:space="preserve"> </v>
      </c>
      <c r="Q48" s="33" t="str">
        <f>IFERROR(INDEX('Controles de Corrupción'!$C$10:$AN$249,MATCH('Mapa de calor Corrupción'!L48,'Controles de Corrupción'!$C$10:$C$249,0),37)," ")</f>
        <v xml:space="preserve"> </v>
      </c>
      <c r="T48" s="94"/>
      <c r="U48" s="102"/>
      <c r="V48" s="102"/>
      <c r="W48" s="102"/>
      <c r="X48" s="102"/>
      <c r="Y48" s="102"/>
      <c r="Z48" s="102"/>
      <c r="AA48" s="102"/>
    </row>
    <row r="49" spans="11:27" ht="51.75" customHeight="1" x14ac:dyDescent="0.25">
      <c r="K49" s="831"/>
      <c r="L49" s="106"/>
      <c r="M49" s="32" t="str">
        <f>IFERROR(INDEX('Controles de Corrupción'!$C$10:$AN$249,MATCH('Mapa de calor Corrupción'!L49,'Controles de Corrupción'!$C$10:$C$249,0),33), " ")</f>
        <v xml:space="preserve"> </v>
      </c>
      <c r="N49" s="32" t="str">
        <f t="shared" si="2"/>
        <v xml:space="preserve"> </v>
      </c>
      <c r="O49" s="32" t="str">
        <f>IFERROR(INDEX('Controles de Corrupción'!$C$10:$AN$249,MATCH('Mapa de calor Corrupción'!L49,'Controles de Corrupción'!$C$10:$C$249,0),36)," ")</f>
        <v xml:space="preserve"> </v>
      </c>
      <c r="P49" s="32" t="str">
        <f t="shared" si="3"/>
        <v xml:space="preserve"> </v>
      </c>
      <c r="Q49" s="33" t="str">
        <f>IFERROR(INDEX('Controles de Corrupción'!$C$10:$AN$249,MATCH('Mapa de calor Corrupción'!L49,'Controles de Corrupción'!$C$10:$C$249,0),37)," ")</f>
        <v xml:space="preserve"> </v>
      </c>
      <c r="T49" s="94"/>
      <c r="U49" s="102"/>
      <c r="V49" s="102"/>
      <c r="W49" s="102"/>
      <c r="X49" s="102"/>
      <c r="Y49" s="102"/>
      <c r="Z49" s="102"/>
      <c r="AA49" s="102"/>
    </row>
    <row r="50" spans="11:27" ht="42" customHeight="1" x14ac:dyDescent="0.25">
      <c r="K50" s="831"/>
      <c r="L50" s="106"/>
      <c r="M50" s="32" t="str">
        <f>IFERROR(INDEX('Controles de Corrupción'!$C$10:$AN$249,MATCH('Mapa de calor Corrupción'!L50,'Controles de Corrupción'!$C$10:$C$249,0),33), " ")</f>
        <v xml:space="preserve"> </v>
      </c>
      <c r="N50" s="32" t="str">
        <f t="shared" si="2"/>
        <v xml:space="preserve"> </v>
      </c>
      <c r="O50" s="32" t="str">
        <f>IFERROR(INDEX('Controles de Corrupción'!$C$10:$AN$249,MATCH('Mapa de calor Corrupción'!L50,'Controles de Corrupción'!$C$10:$C$249,0),36)," ")</f>
        <v xml:space="preserve"> </v>
      </c>
      <c r="P50" s="32" t="str">
        <f t="shared" si="3"/>
        <v xml:space="preserve"> </v>
      </c>
      <c r="Q50" s="33" t="str">
        <f>IFERROR(INDEX('Controles de Corrupción'!$C$10:$AN$249,MATCH('Mapa de calor Corrupción'!L50,'Controles de Corrupción'!$C$10:$C$249,0),37)," ")</f>
        <v xml:space="preserve"> </v>
      </c>
      <c r="T50" s="94"/>
      <c r="U50" s="102"/>
      <c r="V50" s="102"/>
      <c r="W50" s="102"/>
      <c r="X50" s="102"/>
      <c r="Y50" s="102"/>
      <c r="Z50" s="102"/>
      <c r="AA50" s="102"/>
    </row>
    <row r="51" spans="11:27" ht="45.75" customHeight="1" x14ac:dyDescent="0.25">
      <c r="K51" s="831"/>
      <c r="L51" s="106"/>
      <c r="M51" s="32" t="str">
        <f>IFERROR(INDEX('Controles de Corrupción'!$C$10:$AN$249,MATCH('Mapa de calor Corrupción'!L51,'Controles de Corrupción'!$C$10:$C$249,0),33), " ")</f>
        <v xml:space="preserve"> </v>
      </c>
      <c r="N51" s="32" t="str">
        <f t="shared" si="2"/>
        <v xml:space="preserve"> </v>
      </c>
      <c r="O51" s="32" t="str">
        <f>IFERROR(INDEX('Controles de Corrupción'!$C$10:$AN$249,MATCH('Mapa de calor Corrupción'!L51,'Controles de Corrupción'!$C$10:$C$249,0),36)," ")</f>
        <v xml:space="preserve"> </v>
      </c>
      <c r="P51" s="32" t="str">
        <f t="shared" si="3"/>
        <v xml:space="preserve"> </v>
      </c>
      <c r="Q51" s="33" t="str">
        <f>IFERROR(INDEX('Controles de Corrupción'!$C$10:$AN$249,MATCH('Mapa de calor Corrupción'!L51,'Controles de Corrupción'!$C$10:$C$249,0),37)," ")</f>
        <v xml:space="preserve"> </v>
      </c>
      <c r="T51" s="94"/>
      <c r="U51" s="102"/>
      <c r="V51" s="102"/>
      <c r="W51" s="102"/>
      <c r="X51" s="102"/>
      <c r="Y51" s="102"/>
      <c r="Z51" s="102"/>
      <c r="AA51" s="102"/>
    </row>
    <row r="52" spans="11:27" ht="42.75" customHeight="1" x14ac:dyDescent="0.25">
      <c r="K52" s="831"/>
      <c r="L52" s="106"/>
      <c r="M52" s="32" t="str">
        <f>IFERROR(INDEX('Controles de Corrupción'!$C$10:$AN$249,MATCH('Mapa de calor Corrupción'!L52,'Controles de Corrupción'!$C$10:$C$249,0),33), " ")</f>
        <v xml:space="preserve"> </v>
      </c>
      <c r="N52" s="32" t="str">
        <f t="shared" si="2"/>
        <v xml:space="preserve"> </v>
      </c>
      <c r="O52" s="32" t="str">
        <f>IFERROR(INDEX('Controles de Corrupción'!$C$10:$AN$249,MATCH('Mapa de calor Corrupción'!L52,'Controles de Corrupción'!$C$10:$C$249,0),36)," ")</f>
        <v xml:space="preserve"> </v>
      </c>
      <c r="P52" s="32" t="str">
        <f t="shared" si="3"/>
        <v xml:space="preserve"> </v>
      </c>
      <c r="Q52" s="33" t="str">
        <f>IFERROR(INDEX('Controles de Corrupción'!$C$10:$AN$249,MATCH('Mapa de calor Corrupción'!L52,'Controles de Corrupción'!$C$10:$C$249,0),37)," ")</f>
        <v xml:space="preserve"> </v>
      </c>
      <c r="T52" s="94"/>
      <c r="U52" s="102"/>
      <c r="V52" s="102"/>
      <c r="W52" s="102"/>
      <c r="X52" s="102"/>
      <c r="Y52" s="102"/>
      <c r="Z52" s="102"/>
      <c r="AA52" s="102"/>
    </row>
    <row r="53" spans="11:27" ht="42.75" customHeight="1" x14ac:dyDescent="0.25">
      <c r="K53" s="831"/>
      <c r="L53" s="106"/>
      <c r="M53" s="32" t="str">
        <f>IFERROR(INDEX('Controles de Corrupción'!$C$10:$AN$249,MATCH('Mapa de calor Corrupción'!L53,'Controles de Corrupción'!$C$10:$C$249,0),33), " ")</f>
        <v xml:space="preserve"> </v>
      </c>
      <c r="N53" s="32" t="str">
        <f t="shared" si="2"/>
        <v xml:space="preserve"> </v>
      </c>
      <c r="O53" s="32" t="str">
        <f>IFERROR(INDEX('Controles de Corrupción'!$C$10:$AN$249,MATCH('Mapa de calor Corrupción'!L53,'Controles de Corrupción'!$C$10:$C$249,0),36)," ")</f>
        <v xml:space="preserve"> </v>
      </c>
      <c r="P53" s="32" t="str">
        <f t="shared" si="3"/>
        <v xml:space="preserve"> </v>
      </c>
      <c r="Q53" s="33" t="str">
        <f>IFERROR(INDEX('Controles de Corrupción'!$C$10:$AN$249,MATCH('Mapa de calor Corrupción'!L53,'Controles de Corrupción'!$C$10:$C$249,0),37)," ")</f>
        <v xml:space="preserve"> </v>
      </c>
      <c r="T53" s="94"/>
      <c r="U53" s="102"/>
      <c r="V53" s="102"/>
      <c r="W53" s="102"/>
      <c r="X53" s="102"/>
      <c r="Y53" s="102"/>
      <c r="Z53" s="102"/>
      <c r="AA53" s="102"/>
    </row>
    <row r="54" spans="11:27" ht="42.75" customHeight="1" x14ac:dyDescent="0.25">
      <c r="K54" s="831"/>
      <c r="L54" s="106"/>
      <c r="M54" s="32" t="str">
        <f>IFERROR(INDEX('Controles de Corrupción'!$C$10:$AN$249,MATCH('Mapa de calor Corrupción'!L54,'Controles de Corrupción'!$C$10:$C$249,0),33), " ")</f>
        <v xml:space="preserve"> </v>
      </c>
      <c r="N54" s="32" t="str">
        <f t="shared" si="2"/>
        <v xml:space="preserve"> </v>
      </c>
      <c r="O54" s="32" t="str">
        <f>IFERROR(INDEX('Controles de Corrupción'!$C$10:$AN$249,MATCH('Mapa de calor Corrupción'!L54,'Controles de Corrupción'!$C$10:$C$249,0),36)," ")</f>
        <v xml:space="preserve"> </v>
      </c>
      <c r="P54" s="32" t="str">
        <f t="shared" si="3"/>
        <v xml:space="preserve"> </v>
      </c>
      <c r="Q54" s="33" t="str">
        <f>IFERROR(INDEX('Controles de Corrupción'!$C$10:$AN$249,MATCH('Mapa de calor Corrupción'!L54,'Controles de Corrupción'!$C$10:$C$249,0),37)," ")</f>
        <v xml:space="preserve"> </v>
      </c>
      <c r="T54" s="94"/>
      <c r="U54" s="102"/>
      <c r="V54" s="102"/>
      <c r="W54" s="102"/>
      <c r="X54" s="102"/>
      <c r="Y54" s="102"/>
      <c r="Z54" s="102"/>
      <c r="AA54" s="102"/>
    </row>
    <row r="55" spans="11:27" ht="42.75" customHeight="1" x14ac:dyDescent="0.25">
      <c r="K55" s="831"/>
      <c r="L55" s="106"/>
      <c r="M55" s="32" t="str">
        <f>IFERROR(INDEX('Controles de Corrupción'!$C$10:$AN$249,MATCH('Mapa de calor Corrupción'!L55,'Controles de Corrupción'!$C$10:$C$249,0),33), " ")</f>
        <v xml:space="preserve"> </v>
      </c>
      <c r="N55" s="32" t="str">
        <f t="shared" si="2"/>
        <v xml:space="preserve"> </v>
      </c>
      <c r="O55" s="32" t="str">
        <f>IFERROR(INDEX('Controles de Corrupción'!$C$10:$AN$249,MATCH('Mapa de calor Corrupción'!L55,'Controles de Corrupción'!$C$10:$C$249,0),36)," ")</f>
        <v xml:space="preserve"> </v>
      </c>
      <c r="P55" s="32" t="str">
        <f t="shared" si="3"/>
        <v xml:space="preserve"> </v>
      </c>
      <c r="Q55" s="33" t="str">
        <f>IFERROR(INDEX('Controles de Corrupción'!$C$10:$AN$249,MATCH('Mapa de calor Corrupción'!L55,'Controles de Corrupción'!$C$10:$C$249,0),37)," ")</f>
        <v xml:space="preserve"> </v>
      </c>
      <c r="T55" s="94"/>
      <c r="U55" s="102"/>
      <c r="V55" s="102"/>
      <c r="W55" s="102"/>
      <c r="X55" s="102"/>
      <c r="Y55" s="102"/>
      <c r="Z55" s="102"/>
      <c r="AA55" s="102"/>
    </row>
    <row r="56" spans="11:27" ht="42.75" customHeight="1" x14ac:dyDescent="0.25">
      <c r="K56" s="831"/>
      <c r="L56" s="106"/>
      <c r="M56" s="32" t="str">
        <f>IFERROR(INDEX('Controles de Corrupción'!$C$10:$AN$249,MATCH('Mapa de calor Corrupción'!L56,'Controles de Corrupción'!$C$10:$C$249,0),33), " ")</f>
        <v xml:space="preserve"> </v>
      </c>
      <c r="N56" s="32" t="str">
        <f t="shared" si="2"/>
        <v xml:space="preserve"> </v>
      </c>
      <c r="O56" s="32" t="str">
        <f>IFERROR(INDEX('Controles de Corrupción'!$C$10:$AN$249,MATCH('Mapa de calor Corrupción'!L56,'Controles de Corrupción'!$C$10:$C$249,0),36)," ")</f>
        <v xml:space="preserve"> </v>
      </c>
      <c r="P56" s="32" t="str">
        <f t="shared" si="3"/>
        <v xml:space="preserve"> </v>
      </c>
      <c r="Q56" s="33" t="str">
        <f>IFERROR(INDEX('Controles de Corrupción'!$C$10:$AN$249,MATCH('Mapa de calor Corrupción'!L56,'Controles de Corrupción'!$C$10:$C$249,0),37)," ")</f>
        <v xml:space="preserve"> </v>
      </c>
      <c r="T56" s="94"/>
      <c r="U56" s="102"/>
      <c r="V56" s="102"/>
      <c r="W56" s="102"/>
      <c r="X56" s="102"/>
      <c r="Y56" s="102"/>
      <c r="Z56" s="102"/>
      <c r="AA56" s="102"/>
    </row>
    <row r="57" spans="11:27" ht="42.75" customHeight="1" x14ac:dyDescent="0.25">
      <c r="K57" s="831"/>
      <c r="L57" s="106"/>
      <c r="M57" s="32" t="str">
        <f>IFERROR(INDEX('Controles de Corrupción'!$C$10:$AN$249,MATCH('Mapa de calor Corrupción'!L57,'Controles de Corrupción'!$C$10:$C$249,0),33), " ")</f>
        <v xml:space="preserve"> </v>
      </c>
      <c r="N57" s="32" t="str">
        <f t="shared" si="2"/>
        <v xml:space="preserve"> </v>
      </c>
      <c r="O57" s="32" t="str">
        <f>IFERROR(INDEX('Controles de Corrupción'!$C$10:$AN$249,MATCH('Mapa de calor Corrupción'!L57,'Controles de Corrupción'!$C$10:$C$249,0),36)," ")</f>
        <v xml:space="preserve"> </v>
      </c>
      <c r="P57" s="32" t="str">
        <f t="shared" si="3"/>
        <v xml:space="preserve"> </v>
      </c>
      <c r="Q57" s="33" t="str">
        <f>IFERROR(INDEX('Controles de Corrupción'!$C$10:$AN$249,MATCH('Mapa de calor Corrupción'!L57,'Controles de Corrupción'!$C$10:$C$249,0),37)," ")</f>
        <v xml:space="preserve"> </v>
      </c>
      <c r="T57" s="94"/>
      <c r="U57" s="102"/>
      <c r="V57" s="102"/>
      <c r="W57" s="102"/>
      <c r="X57" s="102"/>
      <c r="Y57" s="102"/>
      <c r="Z57" s="102"/>
      <c r="AA57" s="102"/>
    </row>
    <row r="58" spans="11:27" ht="42.75" customHeight="1" x14ac:dyDescent="0.25">
      <c r="K58" s="831"/>
      <c r="L58" s="106"/>
      <c r="M58" s="32" t="str">
        <f>IFERROR(INDEX('Controles de Corrupción'!$C$10:$AN$249,MATCH('Mapa de calor Corrupción'!L58,'Controles de Corrupción'!$C$10:$C$249,0),33), " ")</f>
        <v xml:space="preserve"> </v>
      </c>
      <c r="N58" s="32" t="str">
        <f t="shared" si="2"/>
        <v xml:space="preserve"> </v>
      </c>
      <c r="O58" s="32" t="str">
        <f>IFERROR(INDEX('Controles de Corrupción'!$C$10:$AN$249,MATCH('Mapa de calor Corrupción'!L58,'Controles de Corrupción'!$C$10:$C$249,0),36)," ")</f>
        <v xml:space="preserve"> </v>
      </c>
      <c r="P58" s="32" t="str">
        <f t="shared" si="3"/>
        <v xml:space="preserve"> </v>
      </c>
      <c r="Q58" s="33" t="str">
        <f>IFERROR(INDEX('Controles de Corrupción'!$C$10:$AN$249,MATCH('Mapa de calor Corrupción'!L58,'Controles de Corrupción'!$C$10:$C$249,0),37)," ")</f>
        <v xml:space="preserve"> </v>
      </c>
      <c r="T58" s="94"/>
      <c r="U58" s="102"/>
      <c r="V58" s="102"/>
      <c r="W58" s="102"/>
      <c r="X58" s="102"/>
      <c r="Y58" s="102"/>
      <c r="Z58" s="102"/>
      <c r="AA58" s="102"/>
    </row>
    <row r="59" spans="11:27" ht="42.75" customHeight="1" x14ac:dyDescent="0.25">
      <c r="K59" s="831"/>
      <c r="L59" s="106"/>
      <c r="M59" s="32" t="str">
        <f>IFERROR(INDEX('Controles de Corrupción'!$C$10:$AN$249,MATCH('Mapa de calor Corrupción'!L59,'Controles de Corrupción'!$C$10:$C$249,0),33), " ")</f>
        <v xml:space="preserve"> </v>
      </c>
      <c r="N59" s="32" t="str">
        <f t="shared" si="2"/>
        <v xml:space="preserve"> </v>
      </c>
      <c r="O59" s="32" t="str">
        <f>IFERROR(INDEX('Controles de Corrupción'!$C$10:$AN$249,MATCH('Mapa de calor Corrupción'!L59,'Controles de Corrupción'!$C$10:$C$249,0),36)," ")</f>
        <v xml:space="preserve"> </v>
      </c>
      <c r="P59" s="32" t="str">
        <f t="shared" si="3"/>
        <v xml:space="preserve"> </v>
      </c>
      <c r="Q59" s="33" t="str">
        <f>IFERROR(INDEX('Controles de Corrupción'!$C$10:$AN$249,MATCH('Mapa de calor Corrupción'!L59,'Controles de Corrupción'!$C$10:$C$249,0),37)," ")</f>
        <v xml:space="preserve"> </v>
      </c>
    </row>
    <row r="60" spans="11:27" ht="42.75" customHeight="1" x14ac:dyDescent="0.25">
      <c r="K60" s="831"/>
      <c r="L60" s="106"/>
      <c r="M60" s="32" t="str">
        <f>IFERROR(INDEX('Controles de Corrupción'!$C$10:$AN$249,MATCH('Mapa de calor Corrupción'!L60,'Controles de Corrupción'!$C$10:$C$249,0),33), " ")</f>
        <v xml:space="preserve"> </v>
      </c>
      <c r="N60" s="32" t="str">
        <f t="shared" si="2"/>
        <v xml:space="preserve"> </v>
      </c>
      <c r="O60" s="32" t="str">
        <f>IFERROR(INDEX('Controles de Corrupción'!$C$10:$AN$249,MATCH('Mapa de calor Corrupción'!L60,'Controles de Corrupción'!$C$10:$C$249,0),36)," ")</f>
        <v xml:space="preserve"> </v>
      </c>
      <c r="P60" s="32" t="str">
        <f t="shared" si="3"/>
        <v xml:space="preserve"> </v>
      </c>
      <c r="Q60" s="33" t="str">
        <f>IFERROR(INDEX('Controles de Corrupción'!$C$10:$AN$249,MATCH('Mapa de calor Corrupción'!L60,'Controles de Corrupción'!$C$10:$C$249,0),37)," ")</f>
        <v xml:space="preserve"> </v>
      </c>
    </row>
    <row r="61" spans="11:27" ht="42.75" customHeight="1" x14ac:dyDescent="0.25">
      <c r="K61" s="831"/>
      <c r="L61" s="106"/>
      <c r="M61" s="32" t="str">
        <f>IFERROR(INDEX('Controles de Corrupción'!$C$10:$AN$249,MATCH('Mapa de calor Corrupción'!L61,'Controles de Corrupción'!$C$10:$C$249,0),33), " ")</f>
        <v xml:space="preserve"> </v>
      </c>
      <c r="N61" s="32" t="str">
        <f t="shared" si="2"/>
        <v xml:space="preserve"> </v>
      </c>
      <c r="O61" s="32" t="str">
        <f>IFERROR(INDEX('Controles de Corrupción'!$C$10:$AN$249,MATCH('Mapa de calor Corrupción'!L61,'Controles de Corrupción'!$C$10:$C$249,0),36)," ")</f>
        <v xml:space="preserve"> </v>
      </c>
      <c r="P61" s="32" t="str">
        <f t="shared" si="3"/>
        <v xml:space="preserve"> </v>
      </c>
      <c r="Q61" s="33" t="str">
        <f>IFERROR(INDEX('Controles de Corrupción'!$C$10:$AN$249,MATCH('Mapa de calor Corrupción'!L61,'Controles de Corrupción'!$C$10:$C$249,0),37)," ")</f>
        <v xml:space="preserve"> </v>
      </c>
    </row>
    <row r="62" spans="11:27" ht="42.75" customHeight="1" thickBot="1" x14ac:dyDescent="0.3">
      <c r="K62" s="832"/>
      <c r="L62" s="104"/>
      <c r="M62" s="34" t="str">
        <f>IFERROR(INDEX('Controles de Corrupción'!$C$10:$AN$249,MATCH('Mapa de calor Corrupción'!L62,'Controles de Corrupción'!$C$10:$C$249,0),33), " ")</f>
        <v xml:space="preserve"> </v>
      </c>
      <c r="N62" s="34" t="str">
        <f t="shared" si="2"/>
        <v xml:space="preserve"> </v>
      </c>
      <c r="O62" s="34" t="str">
        <f>IFERROR(INDEX('Controles de Corrupción'!$C$10:$AN$249,MATCH('Mapa de calor Corrupción'!L62,'Controles de Corrupción'!$C$10:$C$249,0),36)," ")</f>
        <v xml:space="preserve"> </v>
      </c>
      <c r="P62" s="34" t="str">
        <f t="shared" si="3"/>
        <v xml:space="preserve"> </v>
      </c>
      <c r="Q62" s="35" t="str">
        <f>IFERROR(INDEX('Controles de Corrupción'!$C$10:$AN$249,MATCH('Mapa de calor Corrupción'!L62,'Controles de Corrupción'!$C$10:$C$249,0),37),"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M7" sqref="M7:Q10"/>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5" t="s">
        <v>469</v>
      </c>
      <c r="E1" s="729" t="s">
        <v>1234</v>
      </c>
      <c r="F1" s="737"/>
      <c r="G1" s="737"/>
      <c r="H1" s="737"/>
      <c r="I1" s="737"/>
      <c r="J1" s="737"/>
      <c r="K1" s="737"/>
      <c r="L1" s="737"/>
      <c r="M1" s="737"/>
      <c r="N1" s="737"/>
      <c r="O1" s="737"/>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13</v>
      </c>
      <c r="CL1" s="727"/>
    </row>
    <row r="2" spans="1:90" ht="24" customHeight="1" thickBot="1" x14ac:dyDescent="0.3">
      <c r="A2" s="115"/>
      <c r="B2" s="155"/>
      <c r="C2" s="166"/>
      <c r="D2" s="736"/>
      <c r="E2" s="729"/>
      <c r="F2" s="737"/>
      <c r="G2" s="737"/>
      <c r="H2" s="737"/>
      <c r="I2" s="737"/>
      <c r="J2" s="737"/>
      <c r="K2" s="737"/>
      <c r="L2" s="737"/>
      <c r="M2" s="737"/>
      <c r="N2" s="737"/>
      <c r="O2" s="737"/>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12</v>
      </c>
      <c r="CL2" s="727"/>
    </row>
    <row r="3" spans="1:90" s="110" customFormat="1" ht="36.75" customHeight="1" thickBot="1" x14ac:dyDescent="0.3">
      <c r="A3" s="115"/>
      <c r="B3" s="155"/>
      <c r="C3" s="167"/>
      <c r="D3" s="173" t="s">
        <v>962</v>
      </c>
      <c r="E3" s="728" t="s">
        <v>1235</v>
      </c>
      <c r="F3" s="728"/>
      <c r="G3" s="728"/>
      <c r="H3" s="728"/>
      <c r="I3" s="728"/>
      <c r="J3" s="728"/>
      <c r="K3" s="728"/>
      <c r="L3" s="728"/>
      <c r="M3" s="728"/>
      <c r="N3" s="728"/>
      <c r="O3" s="72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156</v>
      </c>
      <c r="CL3" s="731"/>
    </row>
    <row r="4" spans="1:90" ht="27" customHeight="1" x14ac:dyDescent="0.25">
      <c r="A4" s="115"/>
      <c r="B4" s="157"/>
      <c r="C4" s="158"/>
      <c r="D4" s="159"/>
      <c r="E4" s="732" t="s">
        <v>961</v>
      </c>
      <c r="F4" s="732"/>
      <c r="G4" s="732"/>
      <c r="H4" s="732"/>
      <c r="I4" s="732"/>
      <c r="J4" s="732"/>
      <c r="K4" s="732"/>
      <c r="L4" s="732"/>
      <c r="M4" s="732"/>
      <c r="N4" s="732"/>
      <c r="O4" s="732"/>
      <c r="P4" s="160"/>
      <c r="Q4" s="142"/>
    </row>
    <row r="5" spans="1:90" customFormat="1" ht="41.25" customHeight="1" thickBot="1" x14ac:dyDescent="0.3">
      <c r="A5" s="116"/>
      <c r="B5" s="411" t="s">
        <v>473</v>
      </c>
      <c r="C5" s="214" t="str">
        <f>'Riesgos de Corrupción'!C6</f>
        <v>Seguimiento y evaluación a la gestión</v>
      </c>
      <c r="D5" s="412"/>
      <c r="Q5" s="413"/>
    </row>
    <row r="6" spans="1:90" s="1" customFormat="1" ht="85.5" customHeight="1" thickBot="1" x14ac:dyDescent="0.3">
      <c r="A6" s="117" t="s">
        <v>462</v>
      </c>
      <c r="B6" s="414"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63.5" customHeight="1" x14ac:dyDescent="0.25">
      <c r="A7" s="118" t="s">
        <v>545</v>
      </c>
      <c r="B7" s="718" t="s">
        <v>188</v>
      </c>
      <c r="C7" s="720" t="str">
        <f>IFERROR(INDEX('Riesgos de Corrupción'!$B$11:$BN$100,MATCH('Mapa Riesgo Corrupción'!B7,'Riesgos de Corrupción'!$B$11:$B$100,0),2),"")</f>
        <v>Generar informes ajustados a intereses particulares con el fin de obtener un beneficio.</v>
      </c>
      <c r="D7" s="725" t="str">
        <f>IFERROR(INDEX('Riesgos de Corrupción'!$B$11:$BN$100,MATCH('Mapa Riesgo Corrupción'!B7,'Riesgos de Corrupción'!$B$11:$B$100,0),4),"")</f>
        <v xml:space="preserve">Corrupción </v>
      </c>
      <c r="E7" s="720" t="str">
        <f>IFERROR(INDEX('Riesgos de Corrupción'!$B$11:$BN$100,MATCH('Mapa Riesgo Corrupción'!B7,'Riesgos de Corrupción'!$B$11:$B$100,0),5),"")</f>
        <v xml:space="preserve">CA1. Alteración de la Información.
CA2. Favorecimiento a terceros.
CA3. Influencia política.
CA4. Ocultamiento de la información.
</v>
      </c>
      <c r="F7" s="733" t="str">
        <f>IFERROR(INDEX('Riesgos de Corrupción'!$B$11:$BN$100,MATCH('Mapa Riesgo Corrupción'!B7,'Riesgos de Corrupción'!$B$11:$B$100,0),18),"")</f>
        <v>Rara vez</v>
      </c>
      <c r="G7" s="733" t="str">
        <f>IFERROR(INDEX('Riesgos de Corrupción'!$B$11:$BN$100,MATCH('Mapa Riesgo Corrupción'!B7,'Riesgos de Corrupción'!$B$11:$B$100,0),63),"")</f>
        <v>Mayor</v>
      </c>
      <c r="H7" s="838" t="str">
        <f>IFERROR(INDEX('Riesgos de Corrupción'!$B$11:$BN$100,MATCH('Mapa Riesgo Corrupción'!B7,'Riesgos de Corrupción'!$B$11:$B$100,0),64),"")</f>
        <v>Zona Alta</v>
      </c>
      <c r="I7" s="733" t="str">
        <f>IFERROR(INDEX('Controles de Corrupción'!$C$10:$AZ$249,MATCH('Mapa Riesgo Corrupción'!B7,'Controles de Corrupción'!$C$10:$C$249,0),33),"")</f>
        <v>Rara vez</v>
      </c>
      <c r="J7" s="733" t="str">
        <f>IFERROR(INDEX('Controles de Corrupción'!$C$10:$AZ$249,MATCH('Mapa Riesgo Corrupción'!B7,'Controles de Corrupción'!$C$10:$C$249,0),36),"")</f>
        <v>Moderado</v>
      </c>
      <c r="K7" s="733" t="str">
        <f>IFERROR(INDEX('Controles de Corrupción'!$C$10:$AZ$249,MATCH('Mapa Riesgo Corrupción'!B7,'Controles de Corrupción'!$C$10:$C$249,0),37),"")</f>
        <v>Zona Moderada</v>
      </c>
      <c r="L7" s="733" t="str">
        <f>IFERROR(INDEX('Controles de Corrupción'!$C$10:$AZ$249,MATCH('Mapa Riesgo Corrupción'!B7,'Controles de Corrupción'!$C$10:$C$249,0),38),"")</f>
        <v>Reducir riesgo</v>
      </c>
      <c r="M7" s="193" t="str">
        <f>IFERROR(INDEX('Controles de Corrupción'!$C$10:$AZ$249,MATCH(A7,'Controles de Corrupción'!$B$10:$B$249,0),4),"")</f>
        <v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v>
      </c>
      <c r="N7" s="70" t="str">
        <f>IFERROR(INDEX('Controles de Corrupción'!$C$10:$AZ$249,MATCH(A7,'Controles de Corrupción'!$B$10:$B$249,0),40),"")</f>
        <v>Cuadro de control
Correos electrónicos
Carpeta compartida
Suscripción de  compromisos éticos del auditor</v>
      </c>
      <c r="O7" s="70" t="str">
        <f>IFERROR(INDEX('Controles de Corrupción'!$C$10:$AZ$249,MATCH(A7,'Controles de Corrupción'!$B$10:$B$249,0),41),"")</f>
        <v>Jefe de Oficina de Control Interno
Responsable designado</v>
      </c>
      <c r="P7" s="70" t="str">
        <f>IFERROR(INDEX('Controles de Corrupción'!$C$10:$AZ$249,MATCH(A7,'Controles de Corrupción'!$B$10:$B$249,0),42),"")</f>
        <v>Durante todo el año, cada vez que se asignan actividades al equipo</v>
      </c>
      <c r="Q7" s="194" t="str">
        <f>IFERROR(INDEX('Controles de Corrupción'!$C$10:$AZ$249,MATCH(A7,'Controles de Corrupción'!$B$10:$B$249,0),47),"")</f>
        <v>Índice de cumplimiento: 
Número de Actividades realizadas/Número de Actividades Programadas.</v>
      </c>
    </row>
    <row r="8" spans="1:90" ht="179.25" customHeight="1" x14ac:dyDescent="0.25">
      <c r="A8" s="118" t="s">
        <v>546</v>
      </c>
      <c r="B8" s="719"/>
      <c r="C8" s="721"/>
      <c r="D8" s="723"/>
      <c r="E8" s="721"/>
      <c r="F8" s="724"/>
      <c r="G8" s="724"/>
      <c r="H8" s="837"/>
      <c r="I8" s="724"/>
      <c r="J8" s="724"/>
      <c r="K8" s="724"/>
      <c r="L8" s="724"/>
      <c r="M8" s="193" t="str">
        <f>IFERROR(INDEX('Controles de Corrupción'!$C$10:$AZ$249,MATCH(A8,'Controles de Corrupción'!$B$10:$B$249,0),4),"")</f>
        <v>Los responsables de cada producto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v>
      </c>
      <c r="N8" s="70" t="str">
        <f>IFERROR(INDEX('Controles de Corrupción'!$C$10:$AZ$249,MATCH(A8,'Controles de Corrupción'!$B$10:$B$249,0),40),"")</f>
        <v>Informes revisados y firmados por el responsable designado y Jefe de la Oficina de Control Interno.</v>
      </c>
      <c r="O8" s="70" t="str">
        <f>IFERROR(INDEX('Controles de Corrupción'!$C$10:$AZ$249,MATCH(A8,'Controles de Corrupción'!$B$10:$B$249,0),41),"")</f>
        <v>Responsable designado</v>
      </c>
      <c r="P8" s="70" t="str">
        <f>IFERROR(INDEX('Controles de Corrupción'!$C$10:$AZ$249,MATCH(A8,'Controles de Corrupción'!$B$10:$B$249,0),42),"")</f>
        <v>Durante todo el año, cada vez que se genera un producto (informe)</v>
      </c>
      <c r="Q8" s="194" t="str">
        <f>IFERROR(INDEX('Controles de Corrupción'!$C$10:$AZ$249,MATCH(A8,'Controles de Corrupción'!$B$10:$B$249,0),47),"")</f>
        <v>Índice de cumplimiento: 
Número de Actividades realizadas/Número de Actividades Programadas.</v>
      </c>
    </row>
    <row r="9" spans="1:90" ht="135" customHeight="1" x14ac:dyDescent="0.25">
      <c r="A9" s="118" t="s">
        <v>547</v>
      </c>
      <c r="B9" s="719"/>
      <c r="C9" s="721"/>
      <c r="D9" s="723"/>
      <c r="E9" s="721"/>
      <c r="F9" s="724"/>
      <c r="G9" s="724"/>
      <c r="H9" s="837"/>
      <c r="I9" s="724"/>
      <c r="J9" s="724"/>
      <c r="K9" s="724"/>
      <c r="L9" s="724"/>
      <c r="M9" s="193" t="str">
        <f>IFERROR(INDEX('Controles de Corrupción'!$C$10:$AZ$249,MATCH(A9,'Controles de Corrupción'!$B$10:$B$249,0),4),"")</f>
        <v>El responsable designado por el Jefe de la Oficina de Control Interno, cada vez que se genere un producto y con el fin de mitigar alteración, sesgo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v>
      </c>
      <c r="N9" s="70" t="str">
        <f>IFERROR(INDEX('Controles de Corrupción'!$C$10:$AZ$249,MATCH(A9,'Controles de Corrupción'!$B$10:$B$249,0),40),"")</f>
        <v>Informes revisados y firmados por el responsable designado y Jefe de la Oficina de Control Interno.</v>
      </c>
      <c r="O9" s="70" t="str">
        <f>IFERROR(INDEX('Controles de Corrupción'!$C$10:$AZ$249,MATCH(A9,'Controles de Corrupción'!$B$10:$B$249,0),41),"")</f>
        <v>Responsable designado</v>
      </c>
      <c r="P9" s="70" t="str">
        <f>IFERROR(INDEX('Controles de Corrupción'!$C$10:$AZ$249,MATCH(A9,'Controles de Corrupción'!$B$10:$B$249,0),42),"")</f>
        <v>Durante todo el año, cada vez que se genera un producto (informe)</v>
      </c>
      <c r="Q9" s="194" t="str">
        <f>IFERROR(INDEX('Controles de Corrupción'!$C$10:$AZ$249,MATCH(A9,'Controles de Corrupción'!$B$10:$B$249,0),47),"")</f>
        <v>Índice de cumplimiento: 
Número de Actividades realizadas/Número de Actividades Programadas.</v>
      </c>
    </row>
    <row r="10" spans="1:90" ht="149.25" customHeight="1" x14ac:dyDescent="0.25">
      <c r="A10" s="118" t="s">
        <v>548</v>
      </c>
      <c r="B10" s="719"/>
      <c r="C10" s="721"/>
      <c r="D10" s="723"/>
      <c r="E10" s="721"/>
      <c r="F10" s="724"/>
      <c r="G10" s="724"/>
      <c r="H10" s="837"/>
      <c r="I10" s="724"/>
      <c r="J10" s="724"/>
      <c r="K10" s="724"/>
      <c r="L10" s="724"/>
      <c r="M10" s="193" t="str">
        <f>IFERROR(INDEX('Controles de Corrupción'!$C$10:$AZ$249,MATCH(A10,'Controles de Corrupción'!$B$10:$B$249,0),4),"")</f>
        <v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v>
      </c>
      <c r="N10" s="70" t="str">
        <f>IFERROR(INDEX('Controles de Corrupción'!$C$10:$AZ$249,MATCH(A10,'Controles de Corrupción'!$B$10:$B$249,0),40),"")</f>
        <v>Listas de asistencia y correos electrónicos</v>
      </c>
      <c r="O10" s="70" t="str">
        <f>IFERROR(INDEX('Controles de Corrupción'!$C$10:$AZ$249,MATCH(A10,'Controles de Corrupción'!$B$10:$B$249,0),41),"")</f>
        <v xml:space="preserve">Jefe de Oficina de Control Interno
</v>
      </c>
      <c r="P10" s="70" t="str">
        <f>IFERROR(INDEX('Controles de Corrupción'!$C$10:$AZ$249,MATCH(A10,'Controles de Corrupción'!$B$10:$B$249,0),42),"")</f>
        <v>Durante todo el año, cada vez que se requiera.</v>
      </c>
      <c r="Q10" s="194" t="str">
        <f>IFERROR(INDEX('Controles de Corrupción'!$C$10:$AZ$249,MATCH(A10,'Controles de Corrupción'!$B$10:$B$249,0),47),"")</f>
        <v>número de materializaciones del riesgo</v>
      </c>
    </row>
    <row r="11" spans="1:90" ht="153" customHeight="1" x14ac:dyDescent="0.25">
      <c r="A11" s="118" t="s">
        <v>549</v>
      </c>
      <c r="B11" s="719"/>
      <c r="C11" s="721"/>
      <c r="D11" s="723"/>
      <c r="E11" s="721"/>
      <c r="F11" s="724"/>
      <c r="G11" s="724"/>
      <c r="H11" s="837"/>
      <c r="I11" s="724"/>
      <c r="J11" s="724"/>
      <c r="K11" s="724"/>
      <c r="L11" s="724"/>
      <c r="M11" s="193" t="str">
        <f>IFERROR(INDEX('Controles de Corrupción'!$C$10:$AZ$249,MATCH(A11,'Controles de Corrupción'!$B$10:$B$249,0),4),"")</f>
        <v/>
      </c>
      <c r="N11" s="70" t="str">
        <f>IFERROR(INDEX('Controles de Corrupción'!$C$10:$AZ$249,MATCH(A11,'Controles de Corrupción'!$B$10:$B$249,0),40),"")</f>
        <v/>
      </c>
      <c r="O11" s="70" t="str">
        <f>IFERROR(INDEX('Controles de Corrupción'!$C$10:$AZ$249,MATCH(A11,'Controles de Corrupción'!$B$10:$B$249,0),41),"")</f>
        <v/>
      </c>
      <c r="P11" s="70" t="str">
        <f>IFERROR(INDEX('Controles de Corrupción'!$C$10:$AZ$249,MATCH(A11,'Controles de Corrupción'!$B$10:$B$249,0),42),"")</f>
        <v/>
      </c>
      <c r="Q11" s="194" t="str">
        <f>IFERROR(INDEX('Controles de Corrupción'!$C$10:$AZ$249,MATCH(A11,'Controles de Corrupción'!$B$10:$B$249,0),47),"")</f>
        <v/>
      </c>
    </row>
    <row r="12" spans="1:90" ht="33" hidden="1" customHeight="1" x14ac:dyDescent="0.25">
      <c r="A12" s="118" t="s">
        <v>550</v>
      </c>
      <c r="B12" s="719"/>
      <c r="C12" s="721"/>
      <c r="D12" s="723"/>
      <c r="E12" s="721"/>
      <c r="F12" s="724"/>
      <c r="G12" s="724"/>
      <c r="H12" s="734"/>
      <c r="I12" s="724"/>
      <c r="J12" s="724"/>
      <c r="K12" s="724"/>
      <c r="L12" s="724"/>
      <c r="M12" s="193" t="str">
        <f>IFERROR(INDEX('Controles de Corrupción'!$C$10:$AZ$249,MATCH(A12,'Controles de Corrupción'!$B$10:$B$249,0),4),"")</f>
        <v/>
      </c>
      <c r="N12" s="70" t="str">
        <f>IFERROR(INDEX('Controles de Corrupción'!$C$10:$AZ$249,MATCH(A12,'Controles de Corrupción'!$B$10:$B$249,0),40),"")</f>
        <v/>
      </c>
      <c r="O12" s="70" t="str">
        <f>IFERROR(INDEX('Controles de Corrupción'!$C$10:$AZ$249,MATCH(A12,'Controles de Corrupción'!$B$10:$B$249,0),41),"")</f>
        <v/>
      </c>
      <c r="P12" s="70" t="str">
        <f>IFERROR(INDEX('Controles de Corrupción'!$C$10:$AZ$249,MATCH(A12,'Controles de Corrupción'!$B$10:$B$249,0),42),"")</f>
        <v/>
      </c>
      <c r="Q12" s="194" t="str">
        <f>IFERROR(INDEX('Controles de Corrupción'!$C$10:$AZ$249,MATCH(A12,'Controles de Corrupción'!$B$10:$B$249,0),47),"")</f>
        <v/>
      </c>
    </row>
    <row r="13" spans="1:90" ht="135" customHeight="1" x14ac:dyDescent="0.25">
      <c r="A13" s="118" t="s">
        <v>551</v>
      </c>
      <c r="B13" s="771"/>
      <c r="C13" s="835" t="str">
        <f>IFERROR(INDEX('Riesgos de Corrupción'!$B$11:$BN$100,MATCH('Mapa Riesgo Corrupción'!B13,'Riesgos de Corrupción'!$B$11:$B$100,0),2),"")</f>
        <v/>
      </c>
      <c r="D13" s="723" t="str">
        <f>IFERROR(INDEX('Riesgos de Corrupción'!$B$11:$BN$100,MATCH('Mapa Riesgo Corrupción'!B13,'Riesgos de Corrupción'!$B$11:$B$100,0),4),"")</f>
        <v/>
      </c>
      <c r="E13" s="721" t="str">
        <f>IFERROR(INDEX('Riesgos de Corrupción'!$B$11:$BN$100,MATCH('Mapa Riesgo Corrupción'!B13,'Riesgos de Corrupción'!$B$11:$B$100,0),5),"")</f>
        <v/>
      </c>
      <c r="F13" s="724" t="str">
        <f>IFERROR(INDEX('Riesgos de Corrupción'!$B$11:$BN$100,MATCH('Mapa Riesgo Corrupción'!B13,'Riesgos de Corrupción'!$B$11:$B$100,0),18),"")</f>
        <v/>
      </c>
      <c r="G13" s="724" t="str">
        <f>IFERROR(INDEX('Riesgos de Corrupción'!$B$11:$BN$100,MATCH('Mapa Riesgo Corrupción'!B13,'Riesgos de Corrupción'!$B$11:$B$100,0),63),"")</f>
        <v/>
      </c>
      <c r="H13" s="836" t="str">
        <f>IFERROR(INDEX('Riesgos de Corrupción'!$B$11:$BN$100,MATCH('Mapa Riesgo Corrupción'!B13,'Riesgos de Corrupción'!$B$11:$B$100,0),64),"")</f>
        <v/>
      </c>
      <c r="I13" s="724" t="str">
        <f>IFERROR(INDEX('Controles de Corrupción'!$C$10:$AZ$249,MATCH('Mapa Riesgo Corrupción'!B13,'Controles de Corrupción'!$C$10:$C$249,0),33),"")</f>
        <v/>
      </c>
      <c r="J13" s="724" t="str">
        <f>IFERROR(INDEX('Controles de Corrupción'!$C$10:$AZ$249,MATCH('Mapa Riesgo Corrupción'!B13,'Controles de Corrupción'!$C$10:$C$249,0),36),"")</f>
        <v/>
      </c>
      <c r="K13" s="724" t="str">
        <f>IFERROR(INDEX('Controles de Corrupción'!$C$10:$AZ$249,MATCH('Mapa Riesgo Corrupción'!B13,'Controles de Corrupción'!$C$10:$C$249,0),37),"")</f>
        <v/>
      </c>
      <c r="L13" s="724" t="str">
        <f>IFERROR(INDEX('Controles de Corrupción'!$C$10:$AZ$249,MATCH('Mapa Riesgo Corrupción'!B13,'Controles de Corrupción'!$C$10:$C$249,0),38),"")</f>
        <v/>
      </c>
      <c r="M13" s="193" t="str">
        <f>IFERROR(INDEX('Controles de Corrupción'!$C$10:$AZ$249,MATCH(A13,'Controles de Corrupción'!$B$10:$B$249,0),4),"")</f>
        <v/>
      </c>
      <c r="N13" s="70" t="str">
        <f>IFERROR(INDEX('Controles de Corrupción'!$C$10:$AZ$249,MATCH(A13,'Controles de Corrupción'!$B$10:$B$249,0),40),"")</f>
        <v/>
      </c>
      <c r="O13" s="70" t="str">
        <f>IFERROR(INDEX('Controles de Corrupción'!$C$10:$AZ$249,MATCH(A13,'Controles de Corrupción'!$B$10:$B$249,0),41),"")</f>
        <v/>
      </c>
      <c r="P13" s="70" t="str">
        <f>IFERROR(INDEX('Controles de Corrupción'!$C$10:$AZ$249,MATCH(A13,'Controles de Corrupción'!$B$10:$B$249,0),42),"")</f>
        <v/>
      </c>
      <c r="Q13" s="194" t="str">
        <f>IFERROR(INDEX('Controles de Corrupción'!$C$10:$AZ$249,MATCH(A13,'Controles de Corrupción'!$B$10:$B$249,0),47),"")</f>
        <v/>
      </c>
    </row>
    <row r="14" spans="1:90" ht="114.75" customHeight="1" x14ac:dyDescent="0.25">
      <c r="A14" s="118" t="s">
        <v>552</v>
      </c>
      <c r="B14" s="775"/>
      <c r="C14" s="835"/>
      <c r="D14" s="723"/>
      <c r="E14" s="721"/>
      <c r="F14" s="724"/>
      <c r="G14" s="724"/>
      <c r="H14" s="837"/>
      <c r="I14" s="724"/>
      <c r="J14" s="724"/>
      <c r="K14" s="724"/>
      <c r="L14" s="724"/>
      <c r="M14" s="193" t="str">
        <f>IFERROR(INDEX('Controles de Corrupción'!$C$10:$AZ$249,MATCH(A14,'Controles de Corrupción'!$B$10:$B$249,0),4),"")</f>
        <v/>
      </c>
      <c r="N14" s="70" t="str">
        <f>IFERROR(INDEX('Controles de Corrupción'!$C$10:$AZ$249,MATCH(A14,'Controles de Corrupción'!$B$10:$B$249,0),40),"")</f>
        <v/>
      </c>
      <c r="O14" s="70" t="str">
        <f>IFERROR(INDEX('Controles de Corrupción'!$C$10:$AZ$249,MATCH(A14,'Controles de Corrupción'!$B$10:$B$249,0),41),"")</f>
        <v/>
      </c>
      <c r="P14" s="70" t="str">
        <f>IFERROR(INDEX('Controles de Corrupción'!$C$10:$AZ$249,MATCH(A14,'Controles de Corrupción'!$B$10:$B$249,0),42),"")</f>
        <v/>
      </c>
      <c r="Q14" s="194" t="str">
        <f>IFERROR(INDEX('Controles de Corrupción'!$C$10:$AZ$249,MATCH(A14,'Controles de Corrupción'!$B$10:$B$249,0),47),"")</f>
        <v/>
      </c>
    </row>
    <row r="15" spans="1:90" ht="96" hidden="1" customHeight="1" x14ac:dyDescent="0.25">
      <c r="A15" s="118" t="s">
        <v>553</v>
      </c>
      <c r="B15" s="775"/>
      <c r="C15" s="835"/>
      <c r="D15" s="723"/>
      <c r="E15" s="721"/>
      <c r="F15" s="724"/>
      <c r="G15" s="724"/>
      <c r="H15" s="837"/>
      <c r="I15" s="724"/>
      <c r="J15" s="724"/>
      <c r="K15" s="724"/>
      <c r="L15" s="724"/>
      <c r="M15" s="193" t="str">
        <f>IFERROR(INDEX('Controles de Corrupción'!$C$10:$AZ$249,MATCH(A15,'Controles de Corrupción'!$B$10:$B$249,0),4),"")</f>
        <v/>
      </c>
      <c r="N15" s="70" t="str">
        <f>IFERROR(INDEX('Controles de Corrupción'!$C$10:$AZ$249,MATCH(A15,'Controles de Corrupción'!$B$10:$B$249,0),40),"")</f>
        <v/>
      </c>
      <c r="O15" s="70" t="str">
        <f>IFERROR(INDEX('Controles de Corrupción'!$C$10:$AZ$249,MATCH(A15,'Controles de Corrupción'!$B$10:$B$249,0),41),"")</f>
        <v/>
      </c>
      <c r="P15" s="70" t="str">
        <f>IFERROR(INDEX('Controles de Corrupción'!$C$10:$AZ$249,MATCH(A15,'Controles de Corrupción'!$B$10:$B$249,0),42),"")</f>
        <v/>
      </c>
      <c r="Q15" s="194" t="str">
        <f>IFERROR(INDEX('Controles de Corrupción'!$C$10:$AZ$249,MATCH(A15,'Controles de Corrupción'!$B$10:$B$249,0),47),"")</f>
        <v/>
      </c>
    </row>
    <row r="16" spans="1:90" ht="33" hidden="1" customHeight="1" x14ac:dyDescent="0.25">
      <c r="A16" s="118" t="s">
        <v>554</v>
      </c>
      <c r="B16" s="775"/>
      <c r="C16" s="835"/>
      <c r="D16" s="723"/>
      <c r="E16" s="721"/>
      <c r="F16" s="724"/>
      <c r="G16" s="724"/>
      <c r="H16" s="837"/>
      <c r="I16" s="724"/>
      <c r="J16" s="724"/>
      <c r="K16" s="724"/>
      <c r="L16" s="724"/>
      <c r="M16" s="193" t="str">
        <f>IFERROR(INDEX('Controles de Corrupción'!$C$10:$AZ$249,MATCH(A16,'Controles de Corrupción'!$B$10:$B$249,0),4),"")</f>
        <v/>
      </c>
      <c r="N16" s="70" t="str">
        <f>IFERROR(INDEX('Controles de Corrupción'!$C$10:$AZ$249,MATCH(A16,'Controles de Corrupción'!$B$10:$B$249,0),40),"")</f>
        <v/>
      </c>
      <c r="O16" s="70" t="str">
        <f>IFERROR(INDEX('Controles de Corrupción'!$C$10:$AZ$249,MATCH(A16,'Controles de Corrupción'!$B$10:$B$249,0),41),"")</f>
        <v/>
      </c>
      <c r="P16" s="70" t="str">
        <f>IFERROR(INDEX('Controles de Corrupción'!$C$10:$AZ$249,MATCH(A16,'Controles de Corrupción'!$B$10:$B$249,0),42),"")</f>
        <v/>
      </c>
      <c r="Q16" s="194" t="str">
        <f>IFERROR(INDEX('Controles de Corrupción'!$C$10:$AZ$249,MATCH(A16,'Controles de Corrupción'!$B$10:$B$249,0),47),"")</f>
        <v/>
      </c>
    </row>
    <row r="17" spans="1:17" ht="33" hidden="1" customHeight="1" x14ac:dyDescent="0.25">
      <c r="A17" s="118" t="s">
        <v>555</v>
      </c>
      <c r="B17" s="775"/>
      <c r="C17" s="835"/>
      <c r="D17" s="723"/>
      <c r="E17" s="721"/>
      <c r="F17" s="724"/>
      <c r="G17" s="724"/>
      <c r="H17" s="837"/>
      <c r="I17" s="724"/>
      <c r="J17" s="724"/>
      <c r="K17" s="724"/>
      <c r="L17" s="724"/>
      <c r="M17" s="193" t="str">
        <f>IFERROR(INDEX('Controles de Corrupción'!$C$10:$AZ$249,MATCH(A17,'Controles de Corrupción'!$B$10:$B$249,0),4),"")</f>
        <v/>
      </c>
      <c r="N17" s="70" t="str">
        <f>IFERROR(INDEX('Controles de Corrupción'!$C$10:$AZ$249,MATCH(A17,'Controles de Corrupción'!$B$10:$B$249,0),40),"")</f>
        <v/>
      </c>
      <c r="O17" s="70" t="str">
        <f>IFERROR(INDEX('Controles de Corrupción'!$C$10:$AZ$249,MATCH(A17,'Controles de Corrupción'!$B$10:$B$249,0),41),"")</f>
        <v/>
      </c>
      <c r="P17" s="70" t="str">
        <f>IFERROR(INDEX('Controles de Corrupción'!$C$10:$AZ$249,MATCH(A17,'Controles de Corrupción'!$B$10:$B$249,0),42),"")</f>
        <v/>
      </c>
      <c r="Q17" s="194" t="str">
        <f>IFERROR(INDEX('Controles de Corrupción'!$C$10:$AZ$249,MATCH(A17,'Controles de Corrupción'!$B$10:$B$249,0),47),"")</f>
        <v/>
      </c>
    </row>
    <row r="18" spans="1:17" ht="17.25" hidden="1" customHeight="1" x14ac:dyDescent="0.25">
      <c r="A18" s="118" t="s">
        <v>556</v>
      </c>
      <c r="B18" s="718"/>
      <c r="C18" s="835"/>
      <c r="D18" s="723"/>
      <c r="E18" s="721"/>
      <c r="F18" s="724"/>
      <c r="G18" s="724"/>
      <c r="H18" s="734"/>
      <c r="I18" s="724"/>
      <c r="J18" s="724"/>
      <c r="K18" s="724"/>
      <c r="L18" s="724"/>
      <c r="M18" s="193" t="str">
        <f>IFERROR(INDEX('Controles de Corrupción'!$C$10:$AZ$249,MATCH(A18,'Controles de Corrupción'!$B$10:$B$249,0),4),"")</f>
        <v/>
      </c>
      <c r="N18" s="70" t="str">
        <f>IFERROR(INDEX('Controles de Corrupción'!$C$10:$AZ$249,MATCH(A18,'Controles de Corrupción'!$B$10:$B$249,0),40),"")</f>
        <v/>
      </c>
      <c r="O18" s="70" t="str">
        <f>IFERROR(INDEX('Controles de Corrupción'!$C$10:$AZ$249,MATCH(A18,'Controles de Corrupción'!$B$10:$B$249,0),41),"")</f>
        <v/>
      </c>
      <c r="P18" s="70" t="str">
        <f>IFERROR(INDEX('Controles de Corrupción'!$C$10:$AZ$249,MATCH(A18,'Controles de Corrupción'!$B$10:$B$249,0),42),"")</f>
        <v/>
      </c>
      <c r="Q18" s="194" t="str">
        <f>IFERROR(INDEX('Controles de Corrupción'!$C$10:$AZ$249,MATCH(A18,'Controles de Corrupción'!$B$10:$B$249,0),47),"")</f>
        <v/>
      </c>
    </row>
    <row r="19" spans="1:17" ht="174" customHeight="1" x14ac:dyDescent="0.25">
      <c r="A19" s="118" t="s">
        <v>557</v>
      </c>
      <c r="B19" s="771"/>
      <c r="C19" s="835" t="str">
        <f>IFERROR(INDEX('Riesgos de Corrupción'!$B$11:$BN$100,MATCH('Mapa Riesgo Corrupción'!B19,'Riesgos de Corrupción'!$B$11:$B$100,0),2),"")</f>
        <v/>
      </c>
      <c r="D19" s="723" t="str">
        <f>IFERROR(INDEX('Riesgos de Corrupción'!$B$11:$BN$100,MATCH('Mapa Riesgo Corrupción'!B19,'Riesgos de Corrupción'!$B$11:$B$100,0),4),"")</f>
        <v/>
      </c>
      <c r="E19" s="721" t="str">
        <f>IFERROR(INDEX('Riesgos de Corrupción'!$B$11:$BN$100,MATCH('Mapa Riesgo Corrupción'!B19,'Riesgos de Corrupción'!$B$11:$B$100,0),5),"")</f>
        <v/>
      </c>
      <c r="F19" s="724" t="str">
        <f>IFERROR(INDEX('Riesgos de Corrupción'!$B$11:$BN$100,MATCH('Mapa Riesgo Corrupción'!B19,'Riesgos de Corrupción'!$B$11:$B$100,0),18),"")</f>
        <v/>
      </c>
      <c r="G19" s="724" t="str">
        <f>IFERROR(INDEX('Riesgos de Corrupción'!$B$11:$BN$100,MATCH('Mapa Riesgo Corrupción'!B19,'Riesgos de Corrupción'!$B$11:$B$100,0),63),"")</f>
        <v/>
      </c>
      <c r="H19" s="836" t="str">
        <f>IFERROR(INDEX('Riesgos de Corrupción'!$B$11:$BN$100,MATCH('Mapa Riesgo Corrupción'!B19,'Riesgos de Corrupción'!$B$11:$B$100,0),64),"")</f>
        <v/>
      </c>
      <c r="I19" s="724" t="str">
        <f>IFERROR(INDEX('Controles de Corrupción'!$C$10:$AZ$249,MATCH('Mapa Riesgo Corrupción'!B19,'Controles de Corrupción'!$C$10:$C$249,0),33),"")</f>
        <v/>
      </c>
      <c r="J19" s="724" t="str">
        <f>IFERROR(INDEX('Controles de Corrupción'!$C$10:$AZ$249,MATCH('Mapa Riesgo Corrupción'!B19,'Controles de Corrupción'!$C$10:$C$249,0),36),"")</f>
        <v/>
      </c>
      <c r="K19" s="724" t="str">
        <f>IFERROR(INDEX('Controles de Corrupción'!$C$10:$AZ$249,MATCH('Mapa Riesgo Corrupción'!B19,'Controles de Corrupción'!$C$10:$C$249,0),37),"")</f>
        <v/>
      </c>
      <c r="L19" s="724" t="str">
        <f>IFERROR(INDEX('Controles de Corrupción'!$C$10:$AZ$249,MATCH('Mapa Riesgo Corrupción'!B19,'Controles de Corrupción'!$C$10:$C$249,0),38),"")</f>
        <v/>
      </c>
      <c r="M19" s="193" t="str">
        <f>IFERROR(INDEX('Controles de Corrupción'!$C$10:$AZ$249,MATCH(A19,'Controles de Corrupción'!$B$10:$B$249,0),4),"")</f>
        <v/>
      </c>
      <c r="N19" s="70" t="str">
        <f>IFERROR(INDEX('Controles de Corrupción'!$C$10:$AZ$249,MATCH(A19,'Controles de Corrupción'!$B$10:$B$249,0),40),"")</f>
        <v/>
      </c>
      <c r="O19" s="70" t="str">
        <f>IFERROR(INDEX('Controles de Corrupción'!$C$10:$AZ$249,MATCH(A19,'Controles de Corrupción'!$B$10:$B$249,0),41),"")</f>
        <v/>
      </c>
      <c r="P19" s="70" t="str">
        <f>IFERROR(INDEX('Controles de Corrupción'!$C$10:$AZ$249,MATCH(A19,'Controles de Corrupción'!$B$10:$B$249,0),42),"")</f>
        <v/>
      </c>
      <c r="Q19" s="194" t="str">
        <f>IFERROR(INDEX('Controles de Corrupción'!$C$10:$AZ$249,MATCH(A19,'Controles de Corrupción'!$B$10:$B$249,0),47),"")</f>
        <v/>
      </c>
    </row>
    <row r="20" spans="1:17" ht="132" customHeight="1" x14ac:dyDescent="0.25">
      <c r="A20" s="118" t="s">
        <v>558</v>
      </c>
      <c r="B20" s="775"/>
      <c r="C20" s="835"/>
      <c r="D20" s="723"/>
      <c r="E20" s="721"/>
      <c r="F20" s="724"/>
      <c r="G20" s="724"/>
      <c r="H20" s="837"/>
      <c r="I20" s="724"/>
      <c r="J20" s="724"/>
      <c r="K20" s="724"/>
      <c r="L20" s="724"/>
      <c r="M20" s="193" t="str">
        <f>IFERROR(INDEX('Controles de Corrupción'!$C$10:$AZ$249,MATCH(A20,'Controles de Corrupción'!$B$10:$B$249,0),4),"")</f>
        <v/>
      </c>
      <c r="N20" s="70" t="str">
        <f>IFERROR(INDEX('Controles de Corrupción'!$C$10:$AZ$249,MATCH(A20,'Controles de Corrupción'!$B$10:$B$249,0),40),"")</f>
        <v/>
      </c>
      <c r="O20" s="70" t="str">
        <f>IFERROR(INDEX('Controles de Corrupción'!$C$10:$AZ$249,MATCH(A20,'Controles de Corrupción'!$B$10:$B$249,0),41),"")</f>
        <v/>
      </c>
      <c r="P20" s="70" t="str">
        <f>IFERROR(INDEX('Controles de Corrupción'!$C$10:$AZ$249,MATCH(A20,'Controles de Corrupción'!$B$10:$B$249,0),42),"")</f>
        <v/>
      </c>
      <c r="Q20" s="194" t="str">
        <f>IFERROR(INDEX('Controles de Corrupción'!$C$10:$AZ$249,MATCH(A20,'Controles de Corrupción'!$B$10:$B$249,0),47),"")</f>
        <v/>
      </c>
    </row>
    <row r="21" spans="1:17" ht="104.25" customHeight="1" x14ac:dyDescent="0.25">
      <c r="A21" s="118" t="s">
        <v>559</v>
      </c>
      <c r="B21" s="775"/>
      <c r="C21" s="835"/>
      <c r="D21" s="723"/>
      <c r="E21" s="721"/>
      <c r="F21" s="724"/>
      <c r="G21" s="724"/>
      <c r="H21" s="837"/>
      <c r="I21" s="724"/>
      <c r="J21" s="724"/>
      <c r="K21" s="724"/>
      <c r="L21" s="724"/>
      <c r="M21" s="193" t="str">
        <f>IFERROR(INDEX('Controles de Corrupción'!$C$10:$AZ$249,MATCH(A21,'Controles de Corrupción'!$B$10:$B$249,0),4),"")</f>
        <v/>
      </c>
      <c r="N21" s="70" t="str">
        <f>IFERROR(INDEX('Controles de Corrupción'!$C$10:$AZ$249,MATCH(A21,'Controles de Corrupción'!$B$10:$B$249,0),40),"")</f>
        <v/>
      </c>
      <c r="O21" s="70" t="str">
        <f>IFERROR(INDEX('Controles de Corrupción'!$C$10:$AZ$249,MATCH(A21,'Controles de Corrupción'!$B$10:$B$249,0),41),"")</f>
        <v/>
      </c>
      <c r="P21" s="70" t="str">
        <f>IFERROR(INDEX('Controles de Corrupción'!$C$10:$AZ$249,MATCH(A21,'Controles de Corrupción'!$B$10:$B$249,0),42),"")</f>
        <v/>
      </c>
      <c r="Q21" s="194" t="str">
        <f>IFERROR(INDEX('Controles de Corrupción'!$C$10:$AZ$249,MATCH(A21,'Controles de Corrupción'!$B$10:$B$249,0),47),"")</f>
        <v/>
      </c>
    </row>
    <row r="22" spans="1:17" ht="43.5" hidden="1" customHeight="1" x14ac:dyDescent="0.25">
      <c r="A22" s="118" t="s">
        <v>560</v>
      </c>
      <c r="B22" s="775"/>
      <c r="C22" s="835"/>
      <c r="D22" s="723"/>
      <c r="E22" s="721"/>
      <c r="F22" s="724"/>
      <c r="G22" s="724"/>
      <c r="H22" s="837"/>
      <c r="I22" s="724"/>
      <c r="J22" s="724"/>
      <c r="K22" s="724"/>
      <c r="L22" s="724"/>
      <c r="M22" s="193" t="str">
        <f>IFERROR(INDEX('Controles de Corrupción'!$C$10:$AZ$249,MATCH(A22,'Controles de Corrupción'!$B$10:$B$249,0),4),"")</f>
        <v/>
      </c>
      <c r="N22" s="70" t="str">
        <f>IFERROR(INDEX('Controles de Corrupción'!$C$10:$AZ$249,MATCH(A22,'Controles de Corrupción'!$B$10:$B$249,0),40),"")</f>
        <v/>
      </c>
      <c r="O22" s="70" t="str">
        <f>IFERROR(INDEX('Controles de Corrupción'!$C$10:$AZ$249,MATCH(A22,'Controles de Corrupción'!$B$10:$B$249,0),41),"")</f>
        <v/>
      </c>
      <c r="P22" s="70" t="str">
        <f>IFERROR(INDEX('Controles de Corrupción'!$C$10:$AZ$249,MATCH(A22,'Controles de Corrupción'!$B$10:$B$249,0),42),"")</f>
        <v/>
      </c>
      <c r="Q22" s="194" t="str">
        <f>IFERROR(INDEX('Controles de Corrupción'!$C$10:$AZ$249,MATCH(A22,'Controles de Corrupción'!$B$10:$B$249,0),47),"")</f>
        <v/>
      </c>
    </row>
    <row r="23" spans="1:17" ht="43.5" hidden="1" customHeight="1" x14ac:dyDescent="0.25">
      <c r="A23" s="118" t="s">
        <v>561</v>
      </c>
      <c r="B23" s="775"/>
      <c r="C23" s="835"/>
      <c r="D23" s="723"/>
      <c r="E23" s="721"/>
      <c r="F23" s="724"/>
      <c r="G23" s="724"/>
      <c r="H23" s="837"/>
      <c r="I23" s="724"/>
      <c r="J23" s="724"/>
      <c r="K23" s="724"/>
      <c r="L23" s="724"/>
      <c r="M23" s="193" t="str">
        <f>IFERROR(INDEX('Controles de Corrupción'!$C$10:$AZ$249,MATCH(A23,'Controles de Corrupción'!$B$10:$B$249,0),4),"")</f>
        <v/>
      </c>
      <c r="N23" s="70" t="str">
        <f>IFERROR(INDEX('Controles de Corrupción'!$C$10:$AZ$249,MATCH(A23,'Controles de Corrupción'!$B$10:$B$249,0),40),"")</f>
        <v/>
      </c>
      <c r="O23" s="70" t="str">
        <f>IFERROR(INDEX('Controles de Corrupción'!$C$10:$AZ$249,MATCH(A23,'Controles de Corrupción'!$B$10:$B$249,0),41),"")</f>
        <v/>
      </c>
      <c r="P23" s="70" t="str">
        <f>IFERROR(INDEX('Controles de Corrupción'!$C$10:$AZ$249,MATCH(A23,'Controles de Corrupción'!$B$10:$B$249,0),42),"")</f>
        <v/>
      </c>
      <c r="Q23" s="194" t="str">
        <f>IFERROR(INDEX('Controles de Corrupción'!$C$10:$AZ$249,MATCH(A23,'Controles de Corrupción'!$B$10:$B$249,0),47),"")</f>
        <v/>
      </c>
    </row>
    <row r="24" spans="1:17" ht="43.5" hidden="1" customHeight="1" x14ac:dyDescent="0.25">
      <c r="A24" s="118" t="s">
        <v>562</v>
      </c>
      <c r="B24" s="718"/>
      <c r="C24" s="835"/>
      <c r="D24" s="723"/>
      <c r="E24" s="721"/>
      <c r="F24" s="724"/>
      <c r="G24" s="724"/>
      <c r="H24" s="734"/>
      <c r="I24" s="724"/>
      <c r="J24" s="724"/>
      <c r="K24" s="724"/>
      <c r="L24" s="724"/>
      <c r="M24" s="193" t="str">
        <f>IFERROR(INDEX('Controles de Corrupción'!$C$10:$AZ$249,MATCH(A24,'Controles de Corrupción'!$B$10:$B$249,0),4),"")</f>
        <v/>
      </c>
      <c r="N24" s="70" t="str">
        <f>IFERROR(INDEX('Controles de Corrupción'!$C$10:$AZ$249,MATCH(A24,'Controles de Corrupción'!$B$10:$B$249,0),40),"")</f>
        <v/>
      </c>
      <c r="O24" s="70" t="str">
        <f>IFERROR(INDEX('Controles de Corrupción'!$C$10:$AZ$249,MATCH(A24,'Controles de Corrupción'!$B$10:$B$249,0),41),"")</f>
        <v/>
      </c>
      <c r="P24" s="70" t="str">
        <f>IFERROR(INDEX('Controles de Corrupción'!$C$10:$AZ$249,MATCH(A24,'Controles de Corrupción'!$B$10:$B$249,0),42),"")</f>
        <v/>
      </c>
      <c r="Q24" s="194" t="str">
        <f>IFERROR(INDEX('Controles de Corrupción'!$C$10:$AZ$249,MATCH(A24,'Controles de Corrupción'!$B$10:$B$249,0),47),"")</f>
        <v/>
      </c>
    </row>
    <row r="25" spans="1:17" ht="135.75" customHeight="1" x14ac:dyDescent="0.25">
      <c r="A25" s="118" t="s">
        <v>563</v>
      </c>
      <c r="B25" s="771"/>
      <c r="C25" s="835" t="str">
        <f>IFERROR(INDEX('Riesgos de Corrupción'!$B$11:$BN$100,MATCH('Mapa Riesgo Corrupción'!B25,'Riesgos de Corrupción'!$B$11:$B$100,0),2),"")</f>
        <v/>
      </c>
      <c r="D25" s="723" t="str">
        <f>IFERROR(INDEX('Riesgos de Corrupción'!$B$11:$BN$100,MATCH('Mapa Riesgo Corrupción'!B25,'Riesgos de Corrupción'!$B$11:$B$100,0),4),"")</f>
        <v/>
      </c>
      <c r="E25" s="721" t="str">
        <f>IFERROR(INDEX('Riesgos de Corrupción'!$B$11:$BN$100,MATCH('Mapa Riesgo Corrupción'!B25,'Riesgos de Corrupción'!$B$11:$B$100,0),5),"")</f>
        <v/>
      </c>
      <c r="F25" s="724" t="str">
        <f>IFERROR(INDEX('Riesgos de Corrupción'!$B$11:$BN$100,MATCH('Mapa Riesgo Corrupción'!B25,'Riesgos de Corrupción'!$B$11:$B$100,0),18),"")</f>
        <v/>
      </c>
      <c r="G25" s="724" t="str">
        <f>IFERROR(INDEX('Riesgos de Corrupción'!$B$11:$BN$100,MATCH('Mapa Riesgo Corrupción'!B25,'Riesgos de Corrupción'!$B$11:$B$100,0),63),"")</f>
        <v/>
      </c>
      <c r="H25" s="836" t="str">
        <f>IFERROR(INDEX('Riesgos de Corrupción'!$B$11:$BN$100,MATCH('Mapa Riesgo Corrupción'!B25,'Riesgos de Corrupción'!$B$11:$B$100,0),64),"")</f>
        <v/>
      </c>
      <c r="I25" s="724" t="str">
        <f>IFERROR(INDEX('Controles de Corrupción'!$C$10:$AZ$249,MATCH('Mapa Riesgo Corrupción'!B25,'Controles de Corrupción'!$C$10:$C$249,0),33),"")</f>
        <v/>
      </c>
      <c r="J25" s="724" t="str">
        <f>IFERROR(INDEX('Controles de Corrupción'!$C$10:$AZ$249,MATCH('Mapa Riesgo Corrupción'!B25,'Controles de Corrupción'!$C$10:$C$249,0),36),"")</f>
        <v/>
      </c>
      <c r="K25" s="724" t="str">
        <f>IFERROR(INDEX('Controles de Corrupción'!$C$10:$AZ$249,MATCH('Mapa Riesgo Corrupción'!B25,'Controles de Corrupción'!$C$10:$C$249,0),37),"")</f>
        <v/>
      </c>
      <c r="L25" s="724" t="str">
        <f>IFERROR(INDEX('Controles de Corrupción'!$C$10:$AZ$249,MATCH('Mapa Riesgo Corrupción'!B25,'Controles de Corrupción'!$C$10:$C$249,0),38),"")</f>
        <v/>
      </c>
      <c r="M25" s="193" t="str">
        <f>IFERROR(INDEX('Controles de Corrupción'!$C$10:$AZ$249,MATCH(A25,'Controles de Corrupción'!$B$10:$B$249,0),4),"")</f>
        <v/>
      </c>
      <c r="N25" s="70" t="str">
        <f>IFERROR(INDEX('Controles de Corrupción'!$C$10:$AZ$249,MATCH(A25,'Controles de Corrupción'!$B$10:$B$249,0),40),"")</f>
        <v/>
      </c>
      <c r="O25" s="70" t="str">
        <f>IFERROR(INDEX('Controles de Corrupción'!$C$10:$AZ$249,MATCH(A25,'Controles de Corrupción'!$B$10:$B$249,0),41),"")</f>
        <v/>
      </c>
      <c r="P25" s="70" t="str">
        <f>IFERROR(INDEX('Controles de Corrupción'!$C$10:$AZ$249,MATCH(A25,'Controles de Corrupción'!$B$10:$B$249,0),42),"")</f>
        <v/>
      </c>
      <c r="Q25" s="194" t="str">
        <f>IFERROR(INDEX('Controles de Corrupción'!$C$10:$AZ$249,MATCH(A25,'Controles de Corrupción'!$B$10:$B$249,0),47),"")</f>
        <v/>
      </c>
    </row>
    <row r="26" spans="1:17" ht="135.75" customHeight="1" x14ac:dyDescent="0.25">
      <c r="A26" s="118" t="s">
        <v>564</v>
      </c>
      <c r="B26" s="775"/>
      <c r="C26" s="835"/>
      <c r="D26" s="723"/>
      <c r="E26" s="721"/>
      <c r="F26" s="724"/>
      <c r="G26" s="724"/>
      <c r="H26" s="837"/>
      <c r="I26" s="724"/>
      <c r="J26" s="724"/>
      <c r="K26" s="724"/>
      <c r="L26" s="724"/>
      <c r="M26" s="193" t="str">
        <f>IFERROR(INDEX('Controles de Corrupción'!$C$10:$AZ$249,MATCH(A26,'Controles de Corrupción'!$B$10:$B$249,0),4),"")</f>
        <v/>
      </c>
      <c r="N26" s="70" t="str">
        <f>IFERROR(INDEX('Controles de Corrupción'!$C$10:$AZ$249,MATCH(A26,'Controles de Corrupción'!$B$10:$B$249,0),40),"")</f>
        <v/>
      </c>
      <c r="O26" s="70" t="str">
        <f>IFERROR(INDEX('Controles de Corrupción'!$C$10:$AZ$249,MATCH(A26,'Controles de Corrupción'!$B$10:$B$249,0),41),"")</f>
        <v/>
      </c>
      <c r="P26" s="70" t="str">
        <f>IFERROR(INDEX('Controles de Corrupción'!$C$10:$AZ$249,MATCH(A26,'Controles de Corrupción'!$B$10:$B$249,0),42),"")</f>
        <v/>
      </c>
      <c r="Q26" s="194" t="str">
        <f>IFERROR(INDEX('Controles de Corrupción'!$C$10:$AZ$249,MATCH(A26,'Controles de Corrupción'!$B$10:$B$249,0),47),"")</f>
        <v/>
      </c>
    </row>
    <row r="27" spans="1:17" ht="43.5" hidden="1" customHeight="1" x14ac:dyDescent="0.25">
      <c r="A27" s="118" t="s">
        <v>565</v>
      </c>
      <c r="B27" s="775"/>
      <c r="C27" s="835"/>
      <c r="D27" s="723"/>
      <c r="E27" s="721"/>
      <c r="F27" s="724"/>
      <c r="G27" s="724"/>
      <c r="H27" s="837"/>
      <c r="I27" s="724"/>
      <c r="J27" s="724"/>
      <c r="K27" s="724"/>
      <c r="L27" s="724"/>
      <c r="M27" s="193" t="str">
        <f>IFERROR(INDEX('Controles de Corrupción'!$C$10:$AZ$249,MATCH(A27,'Controles de Corrupción'!$B$10:$B$249,0),4),"")</f>
        <v/>
      </c>
      <c r="N27" s="70" t="str">
        <f>IFERROR(INDEX('Controles de Corrupción'!$C$10:$AZ$249,MATCH(A27,'Controles de Corrupción'!$B$10:$B$249,0),40),"")</f>
        <v/>
      </c>
      <c r="O27" s="70" t="str">
        <f>IFERROR(INDEX('Controles de Corrupción'!$C$10:$AZ$249,MATCH(A27,'Controles de Corrupción'!$B$10:$B$249,0),41),"")</f>
        <v/>
      </c>
      <c r="P27" s="70" t="str">
        <f>IFERROR(INDEX('Controles de Corrupción'!$C$10:$AZ$249,MATCH(A27,'Controles de Corrupción'!$B$10:$B$249,0),42),"")</f>
        <v/>
      </c>
      <c r="Q27" s="194" t="str">
        <f>IFERROR(INDEX('Controles de Corrupción'!$C$10:$AZ$249,MATCH(A27,'Controles de Corrupción'!$B$10:$B$249,0),47),"")</f>
        <v/>
      </c>
    </row>
    <row r="28" spans="1:17" ht="43.5" hidden="1" customHeight="1" x14ac:dyDescent="0.25">
      <c r="A28" s="118" t="s">
        <v>566</v>
      </c>
      <c r="B28" s="775"/>
      <c r="C28" s="835"/>
      <c r="D28" s="723"/>
      <c r="E28" s="721"/>
      <c r="F28" s="724"/>
      <c r="G28" s="724"/>
      <c r="H28" s="837"/>
      <c r="I28" s="724"/>
      <c r="J28" s="724"/>
      <c r="K28" s="724"/>
      <c r="L28" s="724"/>
      <c r="M28" s="193" t="str">
        <f>IFERROR(INDEX('Controles de Corrupción'!$C$10:$AZ$249,MATCH(A28,'Controles de Corrupción'!$B$10:$B$249,0),4),"")</f>
        <v/>
      </c>
      <c r="N28" s="70" t="str">
        <f>IFERROR(INDEX('Controles de Corrupción'!$C$10:$AZ$249,MATCH(A28,'Controles de Corrupción'!$B$10:$B$249,0),40),"")</f>
        <v/>
      </c>
      <c r="O28" s="70" t="str">
        <f>IFERROR(INDEX('Controles de Corrupción'!$C$10:$AZ$249,MATCH(A28,'Controles de Corrupción'!$B$10:$B$249,0),41),"")</f>
        <v/>
      </c>
      <c r="P28" s="70" t="str">
        <f>IFERROR(INDEX('Controles de Corrupción'!$C$10:$AZ$249,MATCH(A28,'Controles de Corrupción'!$B$10:$B$249,0),42),"")</f>
        <v/>
      </c>
      <c r="Q28" s="194" t="str">
        <f>IFERROR(INDEX('Controles de Corrupción'!$C$10:$AZ$249,MATCH(A28,'Controles de Corrupción'!$B$10:$B$249,0),47),"")</f>
        <v/>
      </c>
    </row>
    <row r="29" spans="1:17" ht="43.5" hidden="1" customHeight="1" x14ac:dyDescent="0.25">
      <c r="A29" s="118" t="s">
        <v>567</v>
      </c>
      <c r="B29" s="775"/>
      <c r="C29" s="835"/>
      <c r="D29" s="723"/>
      <c r="E29" s="721"/>
      <c r="F29" s="724"/>
      <c r="G29" s="724"/>
      <c r="H29" s="837"/>
      <c r="I29" s="724"/>
      <c r="J29" s="724"/>
      <c r="K29" s="724"/>
      <c r="L29" s="724"/>
      <c r="M29" s="193" t="str">
        <f>IFERROR(INDEX('Controles de Corrupción'!$C$10:$AZ$249,MATCH(A29,'Controles de Corrupción'!$B$10:$B$249,0),4),"")</f>
        <v/>
      </c>
      <c r="N29" s="70" t="str">
        <f>IFERROR(INDEX('Controles de Corrupción'!$C$10:$AZ$249,MATCH(A29,'Controles de Corrupción'!$B$10:$B$249,0),40),"")</f>
        <v/>
      </c>
      <c r="O29" s="70" t="str">
        <f>IFERROR(INDEX('Controles de Corrupción'!$C$10:$AZ$249,MATCH(A29,'Controles de Corrupción'!$B$10:$B$249,0),41),"")</f>
        <v/>
      </c>
      <c r="P29" s="70" t="str">
        <f>IFERROR(INDEX('Controles de Corrupción'!$C$10:$AZ$249,MATCH(A29,'Controles de Corrupción'!$B$10:$B$249,0),42),"")</f>
        <v/>
      </c>
      <c r="Q29" s="194" t="str">
        <f>IFERROR(INDEX('Controles de Corrupción'!$C$10:$AZ$249,MATCH(A29,'Controles de Corrupción'!$B$10:$B$249,0),47),"")</f>
        <v/>
      </c>
    </row>
    <row r="30" spans="1:17" ht="43.5" hidden="1" customHeight="1" x14ac:dyDescent="0.25">
      <c r="A30" s="118" t="s">
        <v>568</v>
      </c>
      <c r="B30" s="718"/>
      <c r="C30" s="835"/>
      <c r="D30" s="723"/>
      <c r="E30" s="721"/>
      <c r="F30" s="724"/>
      <c r="G30" s="724"/>
      <c r="H30" s="734"/>
      <c r="I30" s="724"/>
      <c r="J30" s="724"/>
      <c r="K30" s="724"/>
      <c r="L30" s="724"/>
      <c r="M30" s="193" t="str">
        <f>IFERROR(INDEX('Controles de Corrupción'!$C$10:$AZ$249,MATCH(A30,'Controles de Corrupción'!$B$10:$B$249,0),4),"")</f>
        <v/>
      </c>
      <c r="N30" s="70" t="str">
        <f>IFERROR(INDEX('Controles de Corrupción'!$C$10:$AZ$249,MATCH(A30,'Controles de Corrupción'!$B$10:$B$249,0),40),"")</f>
        <v/>
      </c>
      <c r="O30" s="70" t="str">
        <f>IFERROR(INDEX('Controles de Corrupción'!$C$10:$AZ$249,MATCH(A30,'Controles de Corrupción'!$B$10:$B$249,0),41),"")</f>
        <v/>
      </c>
      <c r="P30" s="70" t="str">
        <f>IFERROR(INDEX('Controles de Corrupción'!$C$10:$AZ$249,MATCH(A30,'Controles de Corrupción'!$B$10:$B$249,0),42),"")</f>
        <v/>
      </c>
      <c r="Q30" s="194" t="str">
        <f>IFERROR(INDEX('Controles de Corrupción'!$C$10:$AZ$249,MATCH(A30,'Controles de Corrupción'!$B$10:$B$249,0),47),"")</f>
        <v/>
      </c>
    </row>
    <row r="31" spans="1:17" ht="125.25" customHeight="1" x14ac:dyDescent="0.25">
      <c r="A31" s="118" t="s">
        <v>569</v>
      </c>
      <c r="B31" s="771"/>
      <c r="C31" s="835" t="str">
        <f>IFERROR(INDEX('Riesgos de Corrupción'!$B$11:$BN$100,MATCH('Mapa Riesgo Corrupción'!B31,'Riesgos de Corrupción'!$B$11:$B$100,0),2),"")</f>
        <v/>
      </c>
      <c r="D31" s="723" t="str">
        <f>IFERROR(INDEX('Riesgos de Corrupción'!$B$11:$BN$100,MATCH('Mapa Riesgo Corrupción'!B31,'Riesgos de Corrupción'!$B$11:$B$100,0),4),"")</f>
        <v/>
      </c>
      <c r="E31" s="721" t="str">
        <f>IFERROR(INDEX('Riesgos de Corrupción'!$B$11:$BN$100,MATCH('Mapa Riesgo Corrupción'!B31,'Riesgos de Corrupción'!$B$11:$B$100,0),5),"")</f>
        <v/>
      </c>
      <c r="F31" s="724" t="str">
        <f>IFERROR(INDEX('Riesgos de Corrupción'!$B$11:$BN$100,MATCH('Mapa Riesgo Corrupción'!B31,'Riesgos de Corrupción'!$B$11:$B$100,0),18),"")</f>
        <v/>
      </c>
      <c r="G31" s="724" t="str">
        <f>IFERROR(INDEX('Riesgos de Corrupción'!$B$11:$BN$100,MATCH('Mapa Riesgo Corrupción'!B31,'Riesgos de Corrupción'!$B$11:$B$100,0),63),"")</f>
        <v/>
      </c>
      <c r="H31" s="836" t="str">
        <f>IFERROR(INDEX('Riesgos de Corrupción'!$B$11:$BN$100,MATCH('Mapa Riesgo Corrupción'!B31,'Riesgos de Corrupción'!$B$11:$B$100,0),64),"")</f>
        <v/>
      </c>
      <c r="I31" s="724" t="str">
        <f>IFERROR(INDEX('Controles de Corrupción'!$C$10:$AZ$249,MATCH('Mapa Riesgo Corrupción'!B31,'Controles de Corrupción'!$C$10:$C$249,0),33),"")</f>
        <v/>
      </c>
      <c r="J31" s="724" t="str">
        <f>IFERROR(INDEX('Controles de Corrupción'!$C$10:$AZ$249,MATCH('Mapa Riesgo Corrupción'!B31,'Controles de Corrupción'!$C$10:$C$249,0),36),"")</f>
        <v/>
      </c>
      <c r="K31" s="724" t="str">
        <f>IFERROR(INDEX('Controles de Corrupción'!$C$10:$AZ$249,MATCH('Mapa Riesgo Corrupción'!B31,'Controles de Corrupción'!$C$10:$C$249,0),37),"")</f>
        <v/>
      </c>
      <c r="L31" s="724" t="str">
        <f>IFERROR(INDEX('Controles de Corrupción'!$C$10:$AZ$249,MATCH('Mapa Riesgo Corrupción'!B31,'Controles de Corrupción'!$C$10:$C$249,0),38),"")</f>
        <v/>
      </c>
      <c r="M31" s="193" t="str">
        <f>IFERROR(INDEX('Controles de Corrupción'!$C$10:$AZ$249,MATCH(A31,'Controles de Corrupción'!$B$10:$B$249,0),4),"")</f>
        <v/>
      </c>
      <c r="N31" s="70" t="str">
        <f>IFERROR(INDEX('Controles de Corrupción'!$C$10:$AZ$249,MATCH(A31,'Controles de Corrupción'!$B$10:$B$249,0),40),"")</f>
        <v/>
      </c>
      <c r="O31" s="70" t="str">
        <f>IFERROR(INDEX('Controles de Corrupción'!$C$10:$AZ$249,MATCH(A31,'Controles de Corrupción'!$B$10:$B$249,0),41),"")</f>
        <v/>
      </c>
      <c r="P31" s="70" t="str">
        <f>IFERROR(INDEX('Controles de Corrupción'!$C$10:$AZ$249,MATCH(A31,'Controles de Corrupción'!$B$10:$B$249,0),42),"")</f>
        <v/>
      </c>
      <c r="Q31" s="194" t="str">
        <f>IFERROR(INDEX('Controles de Corrupción'!$C$10:$AZ$249,MATCH(A31,'Controles de Corrupción'!$B$10:$B$249,0),47),"")</f>
        <v/>
      </c>
    </row>
    <row r="32" spans="1:17" ht="159.75" customHeight="1" x14ac:dyDescent="0.25">
      <c r="A32" s="118" t="s">
        <v>570</v>
      </c>
      <c r="B32" s="775"/>
      <c r="C32" s="835"/>
      <c r="D32" s="723"/>
      <c r="E32" s="721"/>
      <c r="F32" s="724"/>
      <c r="G32" s="724"/>
      <c r="H32" s="837"/>
      <c r="I32" s="724"/>
      <c r="J32" s="724"/>
      <c r="K32" s="724"/>
      <c r="L32" s="724"/>
      <c r="M32" s="193" t="str">
        <f>IFERROR(INDEX('Controles de Corrupción'!$C$10:$AZ$249,MATCH(A32,'Controles de Corrupción'!$B$10:$B$249,0),4),"")</f>
        <v/>
      </c>
      <c r="N32" s="193" t="str">
        <f>IFERROR(INDEX('Controles de Corrupción'!$C$10:$AZ$249,MATCH(A32,'Controles de Corrupción'!$B$10:$B$249,0),40),"")</f>
        <v/>
      </c>
      <c r="O32" s="70" t="str">
        <f>IFERROR(INDEX('Controles de Corrupción'!$C$10:$AZ$249,MATCH(A32,'Controles de Corrupción'!$B$10:$B$249,0),41),"")</f>
        <v/>
      </c>
      <c r="P32" s="70" t="str">
        <f>IFERROR(INDEX('Controles de Corrupción'!$C$10:$AZ$249,MATCH(A32,'Controles de Corrupción'!$B$10:$B$249,0),42),"")</f>
        <v/>
      </c>
      <c r="Q32" s="194" t="str">
        <f>IFERROR(INDEX('Controles de Corrupción'!$C$10:$AZ$249,MATCH(A32,'Controles de Corrupción'!$B$10:$B$249,0),47),"")</f>
        <v/>
      </c>
    </row>
    <row r="33" spans="1:17" ht="43.5" hidden="1" customHeight="1" x14ac:dyDescent="0.25">
      <c r="A33" s="118" t="s">
        <v>571</v>
      </c>
      <c r="B33" s="775"/>
      <c r="C33" s="835"/>
      <c r="D33" s="723"/>
      <c r="E33" s="721"/>
      <c r="F33" s="724"/>
      <c r="G33" s="724"/>
      <c r="H33" s="837"/>
      <c r="I33" s="724"/>
      <c r="J33" s="724"/>
      <c r="K33" s="724"/>
      <c r="L33" s="724"/>
      <c r="M33" s="193" t="str">
        <f>IFERROR(INDEX('Controles de Corrupción'!$C$10:$AZ$249,MATCH(A33,'Controles de Corrupción'!$B$10:$B$249,0),4),"")</f>
        <v/>
      </c>
      <c r="N33" s="70" t="str">
        <f>IFERROR(INDEX('Controles de Corrupción'!$C$10:$AZ$249,MATCH(A33,'Controles de Corrupción'!$B$10:$B$249,0),40),"")</f>
        <v/>
      </c>
      <c r="O33" s="70" t="str">
        <f>IFERROR(INDEX('Controles de Corrupción'!$C$10:$AZ$249,MATCH(A33,'Controles de Corrupción'!$B$10:$B$249,0),41),"")</f>
        <v/>
      </c>
      <c r="P33" s="70" t="str">
        <f>IFERROR(INDEX('Controles de Corrupción'!$C$10:$AZ$249,MATCH(A33,'Controles de Corrupción'!$B$10:$B$249,0),42),"")</f>
        <v/>
      </c>
      <c r="Q33" s="194" t="str">
        <f>IFERROR(INDEX('Controles de Corrupción'!$C$10:$AZ$249,MATCH(A33,'Controles de Corrupción'!$B$10:$B$249,0),47),"")</f>
        <v/>
      </c>
    </row>
    <row r="34" spans="1:17" ht="43.5" hidden="1" customHeight="1" x14ac:dyDescent="0.25">
      <c r="A34" s="118" t="s">
        <v>572</v>
      </c>
      <c r="B34" s="775"/>
      <c r="C34" s="835"/>
      <c r="D34" s="723"/>
      <c r="E34" s="721"/>
      <c r="F34" s="724"/>
      <c r="G34" s="724"/>
      <c r="H34" s="837"/>
      <c r="I34" s="724"/>
      <c r="J34" s="724"/>
      <c r="K34" s="724"/>
      <c r="L34" s="724"/>
      <c r="M34" s="193" t="str">
        <f>IFERROR(INDEX('Controles de Corrupción'!$C$10:$AZ$249,MATCH(A34,'Controles de Corrupción'!$B$10:$B$249,0),4),"")</f>
        <v/>
      </c>
      <c r="N34" s="70" t="str">
        <f>IFERROR(INDEX('Controles de Corrupción'!$C$10:$AZ$249,MATCH(A34,'Controles de Corrupción'!$B$10:$B$249,0),40),"")</f>
        <v/>
      </c>
      <c r="O34" s="70" t="str">
        <f>IFERROR(INDEX('Controles de Corrupción'!$C$10:$AZ$249,MATCH(A34,'Controles de Corrupción'!$B$10:$B$249,0),41),"")</f>
        <v/>
      </c>
      <c r="P34" s="70" t="str">
        <f>IFERROR(INDEX('Controles de Corrupción'!$C$10:$AZ$249,MATCH(A34,'Controles de Corrupción'!$B$10:$B$249,0),42),"")</f>
        <v/>
      </c>
      <c r="Q34" s="194" t="str">
        <f>IFERROR(INDEX('Controles de Corrupción'!$C$10:$AZ$249,MATCH(A34,'Controles de Corrupción'!$B$10:$B$249,0),47),"")</f>
        <v/>
      </c>
    </row>
    <row r="35" spans="1:17" ht="43.5" hidden="1" customHeight="1" x14ac:dyDescent="0.25">
      <c r="A35" s="118" t="s">
        <v>573</v>
      </c>
      <c r="B35" s="775"/>
      <c r="C35" s="835"/>
      <c r="D35" s="723"/>
      <c r="E35" s="721"/>
      <c r="F35" s="724"/>
      <c r="G35" s="724"/>
      <c r="H35" s="837"/>
      <c r="I35" s="724"/>
      <c r="J35" s="724"/>
      <c r="K35" s="724"/>
      <c r="L35" s="724"/>
      <c r="M35" s="193" t="str">
        <f>IFERROR(INDEX('Controles de Corrupción'!$C$10:$AZ$249,MATCH(A35,'Controles de Corrupción'!$B$10:$B$249,0),4),"")</f>
        <v/>
      </c>
      <c r="N35" s="70" t="str">
        <f>IFERROR(INDEX('Controles de Corrupción'!$C$10:$AZ$249,MATCH(A35,'Controles de Corrupción'!$B$10:$B$249,0),40),"")</f>
        <v/>
      </c>
      <c r="O35" s="70" t="str">
        <f>IFERROR(INDEX('Controles de Corrupción'!$C$10:$AZ$249,MATCH(A35,'Controles de Corrupción'!$B$10:$B$249,0),41),"")</f>
        <v/>
      </c>
      <c r="P35" s="70" t="str">
        <f>IFERROR(INDEX('Controles de Corrupción'!$C$10:$AZ$249,MATCH(A35,'Controles de Corrupción'!$B$10:$B$249,0),42),"")</f>
        <v/>
      </c>
      <c r="Q35" s="194" t="str">
        <f>IFERROR(INDEX('Controles de Corrupción'!$C$10:$AZ$249,MATCH(A35,'Controles de Corrupción'!$B$10:$B$249,0),47),"")</f>
        <v/>
      </c>
    </row>
    <row r="36" spans="1:17" ht="43.5" hidden="1" customHeight="1" x14ac:dyDescent="0.25">
      <c r="A36" s="118" t="s">
        <v>574</v>
      </c>
      <c r="B36" s="718"/>
      <c r="C36" s="835"/>
      <c r="D36" s="723"/>
      <c r="E36" s="721"/>
      <c r="F36" s="724"/>
      <c r="G36" s="724"/>
      <c r="H36" s="734"/>
      <c r="I36" s="724"/>
      <c r="J36" s="724"/>
      <c r="K36" s="724"/>
      <c r="L36" s="724"/>
      <c r="M36" s="193" t="str">
        <f>IFERROR(INDEX('Controles de Corrupción'!$C$10:$AZ$249,MATCH(A36,'Controles de Corrupción'!$B$10:$B$249,0),4),"")</f>
        <v/>
      </c>
      <c r="N36" s="70" t="str">
        <f>IFERROR(INDEX('Controles de Corrupción'!$C$10:$AZ$249,MATCH(A36,'Controles de Corrupción'!$B$10:$B$249,0),40),"")</f>
        <v/>
      </c>
      <c r="O36" s="70" t="str">
        <f>IFERROR(INDEX('Controles de Corrupción'!$C$10:$AZ$249,MATCH(A36,'Controles de Corrupción'!$B$10:$B$249,0),41),"")</f>
        <v/>
      </c>
      <c r="P36" s="70" t="str">
        <f>IFERROR(INDEX('Controles de Corrupción'!$C$10:$AZ$249,MATCH(A36,'Controles de Corrupción'!$B$10:$B$249,0),42),"")</f>
        <v/>
      </c>
      <c r="Q36" s="62" t="str">
        <f>IFERROR(INDEX('Controles de Corrupción'!$C$10:$AZ$249,MATCH(A36,'Controles de Corrupción'!$B$10:$B$249,0),47),"")</f>
        <v/>
      </c>
    </row>
    <row r="37" spans="1:17" ht="207" customHeight="1" x14ac:dyDescent="0.25">
      <c r="A37" s="118" t="s">
        <v>971</v>
      </c>
      <c r="B37" s="771"/>
      <c r="C37" s="835" t="str">
        <f>IFERROR(INDEX('Riesgos de Corrupción'!$B$11:$BN$100,MATCH('Mapa Riesgo Corrupción'!B37,'Riesgos de Corrupción'!$B$11:$B$100,0),2),"")</f>
        <v/>
      </c>
      <c r="D37" s="723" t="str">
        <f>IFERROR(INDEX('Riesgos de Corrupción'!$B$11:$BN$100,MATCH('Mapa Riesgo Corrupción'!B37,'Riesgos de Corrupción'!$B$11:$B$100,0),4),"")</f>
        <v/>
      </c>
      <c r="E37" s="721" t="str">
        <f>IFERROR(INDEX('Riesgos de Corrupción'!$B$11:$BN$100,MATCH('Mapa Riesgo Corrupción'!B37,'Riesgos de Corrupción'!$B$11:$B$100,0),5),"")</f>
        <v/>
      </c>
      <c r="F37" s="724" t="str">
        <f>IFERROR(INDEX('Riesgos de Corrupción'!$B$11:$BN$100,MATCH('Mapa Riesgo Corrupción'!B37,'Riesgos de Corrupción'!$B$11:$B$100,0),18),"")</f>
        <v/>
      </c>
      <c r="G37" s="724" t="str">
        <f>IFERROR(INDEX('Riesgos de Corrupción'!$B$11:$BN$100,MATCH('Mapa Riesgo Corrupción'!B37,'Riesgos de Corrupción'!$B$11:$B$100,0),63),"")</f>
        <v/>
      </c>
      <c r="H37" s="836" t="str">
        <f>IFERROR(INDEX('Riesgos de Corrupción'!$B$11:$BN$100,MATCH('Mapa Riesgo Corrupción'!B37,'Riesgos de Corrupción'!$B$11:$B$100,0),64),"")</f>
        <v/>
      </c>
      <c r="I37" s="724" t="str">
        <f>IFERROR(INDEX('Controles de Corrupción'!$C$10:$AZ$249,MATCH('Mapa Riesgo Corrupción'!B37,'Controles de Corrupción'!$C$10:$C$249,0),33),"")</f>
        <v/>
      </c>
      <c r="J37" s="724" t="str">
        <f>IFERROR(INDEX('Controles de Corrupción'!$C$10:$AZ$249,MATCH('Mapa Riesgo Corrupción'!B37,'Controles de Corrupción'!$C$10:$C$249,0),36),"")</f>
        <v/>
      </c>
      <c r="K37" s="724" t="str">
        <f>IFERROR(INDEX('Controles de Corrupción'!$C$10:$AZ$249,MATCH('Mapa Riesgo Corrupción'!B37,'Controles de Corrupción'!$C$10:$C$249,0),37),"")</f>
        <v/>
      </c>
      <c r="L37" s="724" t="str">
        <f>IFERROR(INDEX('Controles de Corrupción'!$C$10:$AZ$249,MATCH('Mapa Riesgo Corrupción'!B37,'Controles de Corrupción'!$C$10:$C$249,0),38),"")</f>
        <v/>
      </c>
      <c r="M37" s="193" t="str">
        <f>IFERROR(INDEX('Controles de Corrupción'!$C$10:$AZ$249,MATCH(A37,'Controles de Corrupción'!$B$10:$B$249,0),4),"")</f>
        <v/>
      </c>
      <c r="N37" s="70" t="str">
        <f>IFERROR(INDEX('Controles de Corrupción'!$C$10:$AZ$249,MATCH(A37,'Controles de Corrupción'!$B$10:$B$249,0),40),"")</f>
        <v/>
      </c>
      <c r="O37" s="70" t="str">
        <f>IFERROR(INDEX('Controles de Corrupción'!$C$10:$AZ$249,MATCH(A37,'Controles de Corrupción'!$B$10:$B$249,0),41),"")</f>
        <v/>
      </c>
      <c r="P37" s="70" t="str">
        <f>IFERROR(INDEX('Controles de Corrupción'!$C$10:$AZ$249,MATCH(A37,'Controles de Corrupción'!$B$10:$B$249,0),42),"")</f>
        <v/>
      </c>
      <c r="Q37" s="194" t="str">
        <f>IFERROR(INDEX('Controles de Corrupción'!$C$10:$AZ$249,MATCH(A37,'Controles de Corrupción'!$B$10:$B$249,0),47),"")</f>
        <v/>
      </c>
    </row>
    <row r="38" spans="1:17" ht="43.5" hidden="1" customHeight="1" x14ac:dyDescent="0.25">
      <c r="A38" s="118" t="s">
        <v>972</v>
      </c>
      <c r="B38" s="775"/>
      <c r="C38" s="835"/>
      <c r="D38" s="723"/>
      <c r="E38" s="721"/>
      <c r="F38" s="724"/>
      <c r="G38" s="724"/>
      <c r="H38" s="837"/>
      <c r="I38" s="724"/>
      <c r="J38" s="724"/>
      <c r="K38" s="724"/>
      <c r="L38" s="724"/>
      <c r="M38" s="193" t="str">
        <f>IFERROR(INDEX('Controles de Corrupción'!$C$10:$AZ$249,MATCH(A38,'Controles de Corrupción'!$B$10:$B$249,0),4),"")</f>
        <v/>
      </c>
      <c r="N38" s="70" t="str">
        <f>IFERROR(INDEX('Controles de Corrupción'!$C$10:$AZ$249,MATCH(A38,'Controles de Corrupción'!$B$10:$B$249,0),40),"")</f>
        <v/>
      </c>
      <c r="O38" s="70" t="str">
        <f>IFERROR(INDEX('Controles de Corrupción'!$C$10:$AZ$249,MATCH(A38,'Controles de Corrupción'!$B$10:$B$249,0),41),"")</f>
        <v/>
      </c>
      <c r="P38" s="70" t="str">
        <f>IFERROR(INDEX('Controles de Corrupción'!$C$10:$AZ$249,MATCH(A38,'Controles de Corrupción'!$B$10:$B$249,0),42),"")</f>
        <v/>
      </c>
      <c r="Q38" s="62" t="str">
        <f>IFERROR(INDEX('Controles de Corrupción'!$C$10:$AZ$249,MATCH(A38,'Controles de Corrupción'!$B$10:$B$249,0),47),"")</f>
        <v/>
      </c>
    </row>
    <row r="39" spans="1:17" ht="43.5" hidden="1" customHeight="1" x14ac:dyDescent="0.25">
      <c r="A39" s="118" t="s">
        <v>973</v>
      </c>
      <c r="B39" s="775"/>
      <c r="C39" s="835"/>
      <c r="D39" s="723"/>
      <c r="E39" s="721"/>
      <c r="F39" s="724"/>
      <c r="G39" s="724"/>
      <c r="H39" s="837"/>
      <c r="I39" s="724"/>
      <c r="J39" s="724"/>
      <c r="K39" s="724"/>
      <c r="L39" s="724"/>
      <c r="M39" s="193" t="str">
        <f>IFERROR(INDEX('Controles de Corrupción'!$C$10:$AZ$249,MATCH(A39,'Controles de Corrupción'!$B$10:$B$249,0),4),"")</f>
        <v/>
      </c>
      <c r="N39" s="70" t="str">
        <f>IFERROR(INDEX('Controles de Corrupción'!$C$10:$AZ$249,MATCH(A39,'Controles de Corrupción'!$B$10:$B$249,0),40),"")</f>
        <v/>
      </c>
      <c r="O39" s="70" t="str">
        <f>IFERROR(INDEX('Controles de Corrupción'!$C$10:$AZ$249,MATCH(A39,'Controles de Corrupción'!$B$10:$B$249,0),41),"")</f>
        <v/>
      </c>
      <c r="P39" s="70" t="str">
        <f>IFERROR(INDEX('Controles de Corrupción'!$C$10:$AZ$249,MATCH(A39,'Controles de Corrupción'!$B$10:$B$249,0),42),"")</f>
        <v/>
      </c>
      <c r="Q39" s="62" t="str">
        <f>IFERROR(INDEX('Controles de Corrupción'!$C$10:$AZ$249,MATCH(A39,'Controles de Corrupción'!$B$10:$B$249,0),47),"")</f>
        <v/>
      </c>
    </row>
    <row r="40" spans="1:17" ht="43.5" hidden="1" customHeight="1" x14ac:dyDescent="0.25">
      <c r="A40" s="118" t="s">
        <v>974</v>
      </c>
      <c r="B40" s="775"/>
      <c r="C40" s="835"/>
      <c r="D40" s="723"/>
      <c r="E40" s="721"/>
      <c r="F40" s="724"/>
      <c r="G40" s="724"/>
      <c r="H40" s="837"/>
      <c r="I40" s="724"/>
      <c r="J40" s="724"/>
      <c r="K40" s="724"/>
      <c r="L40" s="724"/>
      <c r="M40" s="193" t="str">
        <f>IFERROR(INDEX('Controles de Corrupción'!$C$10:$AZ$249,MATCH(A40,'Controles de Corrupción'!$B$10:$B$249,0),4),"")</f>
        <v/>
      </c>
      <c r="N40" s="70" t="str">
        <f>IFERROR(INDEX('Controles de Corrupción'!$C$10:$AZ$249,MATCH(A40,'Controles de Corrupción'!$B$10:$B$249,0),40),"")</f>
        <v/>
      </c>
      <c r="O40" s="70" t="str">
        <f>IFERROR(INDEX('Controles de Corrupción'!$C$10:$AZ$249,MATCH(A40,'Controles de Corrupción'!$B$10:$B$249,0),41),"")</f>
        <v/>
      </c>
      <c r="P40" s="70" t="str">
        <f>IFERROR(INDEX('Controles de Corrupción'!$C$10:$AZ$249,MATCH(A40,'Controles de Corrupción'!$B$10:$B$249,0),42),"")</f>
        <v/>
      </c>
      <c r="Q40" s="62" t="str">
        <f>IFERROR(INDEX('Controles de Corrupción'!$C$10:$AZ$249,MATCH(A40,'Controles de Corrupción'!$B$10:$B$249,0),47),"")</f>
        <v/>
      </c>
    </row>
    <row r="41" spans="1:17" ht="43.5" hidden="1" customHeight="1" x14ac:dyDescent="0.25">
      <c r="A41" s="118" t="s">
        <v>975</v>
      </c>
      <c r="B41" s="775"/>
      <c r="C41" s="835"/>
      <c r="D41" s="723"/>
      <c r="E41" s="721"/>
      <c r="F41" s="724"/>
      <c r="G41" s="724"/>
      <c r="H41" s="837"/>
      <c r="I41" s="724"/>
      <c r="J41" s="724"/>
      <c r="K41" s="724"/>
      <c r="L41" s="724"/>
      <c r="M41" s="193" t="str">
        <f>IFERROR(INDEX('Controles de Corrupción'!$C$10:$AZ$249,MATCH(A41,'Controles de Corrupción'!$B$10:$B$249,0),4),"")</f>
        <v/>
      </c>
      <c r="N41" s="70" t="str">
        <f>IFERROR(INDEX('Controles de Corrupción'!$C$10:$AZ$249,MATCH(A41,'Controles de Corrupción'!$B$10:$B$249,0),40),"")</f>
        <v/>
      </c>
      <c r="O41" s="70" t="str">
        <f>IFERROR(INDEX('Controles de Corrupción'!$C$10:$AZ$249,MATCH(A41,'Controles de Corrupción'!$B$10:$B$249,0),41),"")</f>
        <v/>
      </c>
      <c r="P41" s="70" t="str">
        <f>IFERROR(INDEX('Controles de Corrupción'!$C$10:$AZ$249,MATCH(A41,'Controles de Corrupción'!$B$10:$B$249,0),42),"")</f>
        <v/>
      </c>
      <c r="Q41" s="62" t="str">
        <f>IFERROR(INDEX('Controles de Corrupción'!$C$10:$AZ$249,MATCH(A41,'Controles de Corrupción'!$B$10:$B$249,0),47),"")</f>
        <v/>
      </c>
    </row>
    <row r="42" spans="1:17" ht="43.5" hidden="1" customHeight="1" x14ac:dyDescent="0.25">
      <c r="A42" s="118" t="s">
        <v>976</v>
      </c>
      <c r="B42" s="718"/>
      <c r="C42" s="835"/>
      <c r="D42" s="723"/>
      <c r="E42" s="721"/>
      <c r="F42" s="724"/>
      <c r="G42" s="724"/>
      <c r="H42" s="734"/>
      <c r="I42" s="724"/>
      <c r="J42" s="724"/>
      <c r="K42" s="724"/>
      <c r="L42" s="724"/>
      <c r="M42" s="193" t="str">
        <f>IFERROR(INDEX('Controles de Corrupción'!$C$10:$AZ$249,MATCH(A42,'Controles de Corrupción'!$B$10:$B$249,0),4),"")</f>
        <v/>
      </c>
      <c r="N42" s="70" t="str">
        <f>IFERROR(INDEX('Controles de Corrupción'!$C$10:$AZ$249,MATCH(A42,'Controles de Corrupción'!$B$10:$B$249,0),40),"")</f>
        <v/>
      </c>
      <c r="O42" s="70" t="str">
        <f>IFERROR(INDEX('Controles de Corrupción'!$C$10:$AZ$249,MATCH(A42,'Controles de Corrupción'!$B$10:$B$249,0),41),"")</f>
        <v/>
      </c>
      <c r="P42" s="70" t="str">
        <f>IFERROR(INDEX('Controles de Corrupción'!$C$10:$AZ$249,MATCH(A42,'Controles de Corrupción'!$B$10:$B$249,0),42),"")</f>
        <v/>
      </c>
      <c r="Q42" s="62" t="str">
        <f>IFERROR(INDEX('Controles de Corrupción'!$C$10:$AZ$249,MATCH(A42,'Controles de Corrupción'!$B$10:$B$249,0),47),"")</f>
        <v/>
      </c>
    </row>
    <row r="43" spans="1:17" ht="210.75" customHeight="1" x14ac:dyDescent="0.25">
      <c r="A43" s="118" t="s">
        <v>575</v>
      </c>
      <c r="B43" s="771"/>
      <c r="C43" s="835" t="str">
        <f>IFERROR(INDEX('Riesgos de Corrupción'!$B$11:$BN$100,MATCH('Mapa Riesgo Corrupción'!B43,'Riesgos de Corrupción'!$B$11:$B$100,0),2),"")</f>
        <v/>
      </c>
      <c r="D43" s="723" t="str">
        <f>IFERROR(INDEX('Riesgos de Corrupción'!$B$11:$BN$100,MATCH('Mapa Riesgo Corrupción'!B43,'Riesgos de Corrupción'!$B$11:$B$100,0),4),"")</f>
        <v/>
      </c>
      <c r="E43" s="721" t="str">
        <f>IFERROR(INDEX('Riesgos de Corrupción'!$B$11:$BN$100,MATCH('Mapa Riesgo Corrupción'!B43,'Riesgos de Corrupción'!$B$11:$B$100,0),5),"")</f>
        <v/>
      </c>
      <c r="F43" s="724" t="str">
        <f>IFERROR(INDEX('Riesgos de Corrupción'!$B$11:$BN$100,MATCH('Mapa Riesgo Corrupción'!B43,'Riesgos de Corrupción'!$B$11:$B$100,0),18),"")</f>
        <v/>
      </c>
      <c r="G43" s="724" t="str">
        <f>IFERROR(INDEX('Riesgos de Corrupción'!$B$11:$BN$100,MATCH('Mapa Riesgo Corrupción'!B43,'Riesgos de Corrupción'!$B$11:$B$100,0),63),"")</f>
        <v/>
      </c>
      <c r="H43" s="836" t="str">
        <f>IFERROR(INDEX('Riesgos de Corrupción'!$B$11:$BN$100,MATCH('Mapa Riesgo Corrupción'!B43,'Riesgos de Corrupción'!$B$11:$B$100,0),64),"")</f>
        <v/>
      </c>
      <c r="I43" s="724" t="str">
        <f>IFERROR(INDEX('Controles de Corrupción'!$C$10:$AZ$249,MATCH('Mapa Riesgo Corrupción'!B43,'Controles de Corrupción'!$C$10:$C$249,0),33),"")</f>
        <v/>
      </c>
      <c r="J43" s="724" t="str">
        <f>IFERROR(INDEX('Controles de Corrupción'!$C$10:$AZ$249,MATCH('Mapa Riesgo Corrupción'!B43,'Controles de Corrupción'!$C$10:$C$249,0),36),"")</f>
        <v/>
      </c>
      <c r="K43" s="724" t="str">
        <f>IFERROR(INDEX('Controles de Corrupción'!$C$10:$AZ$249,MATCH('Mapa Riesgo Corrupción'!B43,'Controles de Corrupción'!$C$10:$C$249,0),37),"")</f>
        <v/>
      </c>
      <c r="L43" s="724" t="str">
        <f>IFERROR(INDEX('Controles de Corrupción'!$C$10:$AZ$249,MATCH('Mapa Riesgo Corrupción'!B43,'Controles de Corrupción'!$C$10:$C$249,0),38),"")</f>
        <v/>
      </c>
      <c r="M43" s="193" t="str">
        <f>IFERROR(INDEX('Controles de Corrupción'!$C$10:$AZ$249,MATCH(A43,'Controles de Corrupción'!$B$10:$B$249,0),4),"")</f>
        <v/>
      </c>
      <c r="N43" s="70" t="str">
        <f>IFERROR(INDEX('Controles de Corrupción'!$C$10:$AZ$249,MATCH(A43,'Controles de Corrupción'!$B$10:$B$249,0),40),"")</f>
        <v/>
      </c>
      <c r="O43" s="70" t="str">
        <f>IFERROR(INDEX('Controles de Corrupción'!$C$10:$AZ$249,MATCH(A43,'Controles de Corrupción'!$B$10:$B$249,0),41),"")</f>
        <v/>
      </c>
      <c r="P43" s="70" t="str">
        <f>IFERROR(INDEX('Controles de Corrupción'!$C$10:$AZ$249,MATCH(A43,'Controles de Corrupción'!$B$10:$B$249,0),42),"")</f>
        <v/>
      </c>
      <c r="Q43" s="194" t="str">
        <f>IFERROR(INDEX('Controles de Corrupción'!$C$10:$AZ$249,MATCH(A43,'Controles de Corrupción'!$B$10:$B$249,0),47),"")</f>
        <v/>
      </c>
    </row>
    <row r="44" spans="1:17" ht="43.5" hidden="1" customHeight="1" x14ac:dyDescent="0.25">
      <c r="A44" s="118" t="s">
        <v>576</v>
      </c>
      <c r="B44" s="775"/>
      <c r="C44" s="835"/>
      <c r="D44" s="723"/>
      <c r="E44" s="721"/>
      <c r="F44" s="724"/>
      <c r="G44" s="724"/>
      <c r="H44" s="837"/>
      <c r="I44" s="724"/>
      <c r="J44" s="724"/>
      <c r="K44" s="724"/>
      <c r="L44" s="724"/>
      <c r="M44" s="193" t="str">
        <f>IFERROR(INDEX('Controles de Corrupción'!$C$10:$AZ$249,MATCH(A44,'Controles de Corrupción'!$B$10:$B$249,0),4),"")</f>
        <v/>
      </c>
      <c r="N44" s="70" t="str">
        <f>IFERROR(INDEX('Controles de Corrupción'!$C$10:$AZ$249,MATCH(A44,'Controles de Corrupción'!$B$10:$B$249,0),40),"")</f>
        <v/>
      </c>
      <c r="O44" s="70" t="str">
        <f>IFERROR(INDEX('Controles de Corrupción'!$C$10:$AZ$249,MATCH(A44,'Controles de Corrupción'!$B$10:$B$249,0),41),"")</f>
        <v/>
      </c>
      <c r="P44" s="70" t="str">
        <f>IFERROR(INDEX('Controles de Corrupción'!$C$10:$AZ$249,MATCH(A44,'Controles de Corrupción'!$B$10:$B$249,0),42),"")</f>
        <v/>
      </c>
      <c r="Q44" s="62" t="str">
        <f>IFERROR(INDEX('Controles de Corrupción'!$C$10:$AZ$249,MATCH(A44,'Controles de Corrupción'!$B$10:$B$249,0),47),"")</f>
        <v/>
      </c>
    </row>
    <row r="45" spans="1:17" ht="43.5" hidden="1" customHeight="1" x14ac:dyDescent="0.25">
      <c r="A45" s="118" t="s">
        <v>577</v>
      </c>
      <c r="B45" s="775"/>
      <c r="C45" s="835"/>
      <c r="D45" s="723"/>
      <c r="E45" s="721"/>
      <c r="F45" s="724"/>
      <c r="G45" s="724"/>
      <c r="H45" s="837"/>
      <c r="I45" s="724"/>
      <c r="J45" s="724"/>
      <c r="K45" s="724"/>
      <c r="L45" s="724"/>
      <c r="M45" s="193" t="str">
        <f>IFERROR(INDEX('Controles de Corrupción'!$C$10:$AZ$249,MATCH(A45,'Controles de Corrupción'!$B$10:$B$249,0),4),"")</f>
        <v/>
      </c>
      <c r="N45" s="70" t="str">
        <f>IFERROR(INDEX('Controles de Corrupción'!$C$10:$AZ$249,MATCH(A45,'Controles de Corrupción'!$B$10:$B$249,0),40),"")</f>
        <v/>
      </c>
      <c r="O45" s="70" t="str">
        <f>IFERROR(INDEX('Controles de Corrupción'!$C$10:$AZ$249,MATCH(A45,'Controles de Corrupción'!$B$10:$B$249,0),41),"")</f>
        <v/>
      </c>
      <c r="P45" s="70" t="str">
        <f>IFERROR(INDEX('Controles de Corrupción'!$C$10:$AZ$249,MATCH(A45,'Controles de Corrupción'!$B$10:$B$249,0),42),"")</f>
        <v/>
      </c>
      <c r="Q45" s="62" t="str">
        <f>IFERROR(INDEX('Controles de Corrupción'!$C$10:$AZ$249,MATCH(A45,'Controles de Corrupción'!$B$10:$B$249,0),47),"")</f>
        <v/>
      </c>
    </row>
    <row r="46" spans="1:17" ht="43.5" hidden="1" customHeight="1" x14ac:dyDescent="0.25">
      <c r="A46" s="118" t="s">
        <v>578</v>
      </c>
      <c r="B46" s="775"/>
      <c r="C46" s="835"/>
      <c r="D46" s="723"/>
      <c r="E46" s="721"/>
      <c r="F46" s="724"/>
      <c r="G46" s="724"/>
      <c r="H46" s="837"/>
      <c r="I46" s="724"/>
      <c r="J46" s="724"/>
      <c r="K46" s="724"/>
      <c r="L46" s="724"/>
      <c r="M46" s="193" t="str">
        <f>IFERROR(INDEX('Controles de Corrupción'!$C$10:$AZ$249,MATCH(A46,'Controles de Corrupción'!$B$10:$B$249,0),4),"")</f>
        <v/>
      </c>
      <c r="N46" s="70" t="str">
        <f>IFERROR(INDEX('Controles de Corrupción'!$C$10:$AZ$249,MATCH(A46,'Controles de Corrupción'!$B$10:$B$249,0),40),"")</f>
        <v/>
      </c>
      <c r="O46" s="70" t="str">
        <f>IFERROR(INDEX('Controles de Corrupción'!$C$10:$AZ$249,MATCH(A46,'Controles de Corrupción'!$B$10:$B$249,0),41),"")</f>
        <v/>
      </c>
      <c r="P46" s="70" t="str">
        <f>IFERROR(INDEX('Controles de Corrupción'!$C$10:$AZ$249,MATCH(A46,'Controles de Corrupción'!$B$10:$B$249,0),42),"")</f>
        <v/>
      </c>
      <c r="Q46" s="62" t="str">
        <f>IFERROR(INDEX('Controles de Corrupción'!$C$10:$AZ$249,MATCH(A46,'Controles de Corrupción'!$B$10:$B$249,0),47),"")</f>
        <v/>
      </c>
    </row>
    <row r="47" spans="1:17" ht="43.5" hidden="1" customHeight="1" x14ac:dyDescent="0.25">
      <c r="A47" s="118" t="s">
        <v>579</v>
      </c>
      <c r="B47" s="775"/>
      <c r="C47" s="835"/>
      <c r="D47" s="723"/>
      <c r="E47" s="721"/>
      <c r="F47" s="724"/>
      <c r="G47" s="724"/>
      <c r="H47" s="837"/>
      <c r="I47" s="724"/>
      <c r="J47" s="724"/>
      <c r="K47" s="724"/>
      <c r="L47" s="724"/>
      <c r="M47" s="193" t="str">
        <f>IFERROR(INDEX('Controles de Corrupción'!$C$10:$AZ$249,MATCH(A47,'Controles de Corrupción'!$B$10:$B$249,0),4),"")</f>
        <v/>
      </c>
      <c r="N47" s="70" t="str">
        <f>IFERROR(INDEX('Controles de Corrupción'!$C$10:$AZ$249,MATCH(A47,'Controles de Corrupción'!$B$10:$B$249,0),40),"")</f>
        <v/>
      </c>
      <c r="O47" s="70" t="str">
        <f>IFERROR(INDEX('Controles de Corrupción'!$C$10:$AZ$249,MATCH(A47,'Controles de Corrupción'!$B$10:$B$249,0),41),"")</f>
        <v/>
      </c>
      <c r="P47" s="70" t="str">
        <f>IFERROR(INDEX('Controles de Corrupción'!$C$10:$AZ$249,MATCH(A47,'Controles de Corrupción'!$B$10:$B$249,0),42),"")</f>
        <v/>
      </c>
      <c r="Q47" s="62" t="str">
        <f>IFERROR(INDEX('Controles de Corrupción'!$C$10:$AZ$249,MATCH(A47,'Controles de Corrupción'!$B$10:$B$249,0),47),"")</f>
        <v/>
      </c>
    </row>
    <row r="48" spans="1:17" ht="43.5" hidden="1" customHeight="1" x14ac:dyDescent="0.25">
      <c r="A48" s="118" t="s">
        <v>580</v>
      </c>
      <c r="B48" s="718"/>
      <c r="C48" s="835"/>
      <c r="D48" s="723"/>
      <c r="E48" s="721"/>
      <c r="F48" s="724"/>
      <c r="G48" s="724"/>
      <c r="H48" s="734"/>
      <c r="I48" s="724"/>
      <c r="J48" s="724"/>
      <c r="K48" s="724"/>
      <c r="L48" s="724"/>
      <c r="M48" s="193" t="str">
        <f>IFERROR(INDEX('Controles de Corrupción'!$C$10:$AZ$249,MATCH(A48,'Controles de Corrupción'!$B$10:$B$249,0),4),"")</f>
        <v/>
      </c>
      <c r="N48" s="70" t="str">
        <f>IFERROR(INDEX('Controles de Corrupción'!$C$10:$AZ$249,MATCH(A48,'Controles de Corrupción'!$B$10:$B$249,0),40),"")</f>
        <v/>
      </c>
      <c r="O48" s="70" t="str">
        <f>IFERROR(INDEX('Controles de Corrupción'!$C$10:$AZ$249,MATCH(A48,'Controles de Corrupción'!$B$10:$B$249,0),41),"")</f>
        <v/>
      </c>
      <c r="P48" s="70" t="str">
        <f>IFERROR(INDEX('Controles de Corrupción'!$C$10:$AZ$249,MATCH(A48,'Controles de Corrupción'!$B$10:$B$249,0),42),"")</f>
        <v/>
      </c>
      <c r="Q48" s="62" t="str">
        <f>IFERROR(INDEX('Controles de Corrupción'!$C$10:$AZ$249,MATCH(A48,'Controles de Corrupción'!$B$10:$B$249,0),47),"")</f>
        <v/>
      </c>
    </row>
    <row r="49" spans="1:17" ht="43.5" customHeight="1" x14ac:dyDescent="0.25">
      <c r="A49" s="118" t="s">
        <v>581</v>
      </c>
      <c r="B49" s="771"/>
      <c r="C49" s="835" t="str">
        <f>IFERROR(INDEX('Riesgos de Corrupción'!$B$11:$BN$100,MATCH('Mapa Riesgo Corrupción'!B49,'Riesgos de Corrupción'!$B$11:$B$100,0),2),"")</f>
        <v/>
      </c>
      <c r="D49" s="723" t="str">
        <f>IFERROR(INDEX('Riesgos de Corrupción'!$B$11:$BN$100,MATCH('Mapa Riesgo Corrupción'!B49,'Riesgos de Corrupción'!$B$11:$B$100,0),4),"")</f>
        <v/>
      </c>
      <c r="E49" s="721" t="str">
        <f>IFERROR(INDEX('Riesgos de Corrupción'!$B$11:$BN$100,MATCH('Mapa Riesgo Corrupción'!B49,'Riesgos de Corrupción'!$B$11:$B$100,0),5),"")</f>
        <v/>
      </c>
      <c r="F49" s="724" t="str">
        <f>IFERROR(INDEX('Riesgos de Corrupción'!$B$11:$BN$100,MATCH('Mapa Riesgo Corrupción'!B49,'Riesgos de Corrupción'!$B$11:$B$100,0),18),"")</f>
        <v/>
      </c>
      <c r="G49" s="724" t="str">
        <f>IFERROR(INDEX('Riesgos de Corrupción'!$B$11:$BN$100,MATCH('Mapa Riesgo Corrupción'!B49,'Riesgos de Corrupción'!$B$11:$B$100,0),63),"")</f>
        <v/>
      </c>
      <c r="H49" s="836" t="str">
        <f>IFERROR(INDEX('Riesgos de Corrupción'!$B$11:$BN$100,MATCH('Mapa Riesgo Corrupción'!B49,'Riesgos de Corrupción'!$B$11:$B$100,0),64),"")</f>
        <v/>
      </c>
      <c r="I49" s="724" t="str">
        <f>IFERROR(INDEX('Controles de Corrupción'!$C$10:$AZ$249,MATCH('Mapa Riesgo Corrupción'!B49,'Controles de Corrupción'!$C$10:$C$249,0),33),"")</f>
        <v/>
      </c>
      <c r="J49" s="724" t="str">
        <f>IFERROR(INDEX('Controles de Corrupción'!$C$10:$AZ$249,MATCH('Mapa Riesgo Corrupción'!B49,'Controles de Corrupción'!$C$10:$C$249,0),36),"")</f>
        <v/>
      </c>
      <c r="K49" s="724" t="str">
        <f>IFERROR(INDEX('Controles de Corrupción'!$C$10:$AZ$249,MATCH('Mapa Riesgo Corrupción'!B49,'Controles de Corrupción'!$C$10:$C$249,0),37),"")</f>
        <v/>
      </c>
      <c r="L49" s="724" t="str">
        <f>IFERROR(INDEX('Controles de Corrupción'!$C$10:$AZ$249,MATCH('Mapa Riesgo Corrupción'!B49,'Controles de Corrupción'!$C$10:$C$249,0),38),"")</f>
        <v/>
      </c>
      <c r="M49" s="193" t="str">
        <f>IFERROR(INDEX('Controles de Corrupción'!$C$10:$AZ$249,MATCH(A49,'Controles de Corrupción'!$B$10:$B$249,0),4),"")</f>
        <v/>
      </c>
      <c r="N49" s="70" t="str">
        <f>IFERROR(INDEX('Controles de Corrupción'!$C$10:$AZ$249,MATCH(A49,'Controles de Corrupción'!$B$10:$B$249,0),40),"")</f>
        <v/>
      </c>
      <c r="O49" s="70" t="str">
        <f>IFERROR(INDEX('Controles de Corrupción'!$C$10:$AZ$249,MATCH(A49,'Controles de Corrupción'!$B$10:$B$249,0),41),"")</f>
        <v/>
      </c>
      <c r="P49" s="70" t="str">
        <f>IFERROR(INDEX('Controles de Corrupción'!$C$10:$AZ$249,MATCH(A49,'Controles de Corrupción'!$B$10:$B$249,0),42),"")</f>
        <v/>
      </c>
      <c r="Q49" s="62" t="str">
        <f>IFERROR(INDEX('Controles de Corrupción'!$C$10:$AZ$249,MATCH(A49,'Controles de Corrupción'!$B$10:$B$249,0),47),"")</f>
        <v/>
      </c>
    </row>
    <row r="50" spans="1:17" ht="43.5" customHeight="1" x14ac:dyDescent="0.25">
      <c r="A50" s="118" t="s">
        <v>582</v>
      </c>
      <c r="B50" s="775"/>
      <c r="C50" s="835"/>
      <c r="D50" s="723"/>
      <c r="E50" s="721"/>
      <c r="F50" s="724"/>
      <c r="G50" s="724"/>
      <c r="H50" s="837"/>
      <c r="I50" s="724"/>
      <c r="J50" s="724"/>
      <c r="K50" s="724"/>
      <c r="L50" s="724"/>
      <c r="M50" s="193" t="str">
        <f>IFERROR(INDEX('Controles de Corrupción'!$C$10:$AZ$249,MATCH(A50,'Controles de Corrupción'!$B$10:$B$249,0),4),"")</f>
        <v/>
      </c>
      <c r="N50" s="70" t="str">
        <f>IFERROR(INDEX('Controles de Corrupción'!$C$10:$AZ$249,MATCH(A50,'Controles de Corrupción'!$B$10:$B$249,0),40),"")</f>
        <v/>
      </c>
      <c r="O50" s="70" t="str">
        <f>IFERROR(INDEX('Controles de Corrupción'!$C$10:$AZ$249,MATCH(A50,'Controles de Corrupción'!$B$10:$B$249,0),41),"")</f>
        <v/>
      </c>
      <c r="P50" s="70" t="str">
        <f>IFERROR(INDEX('Controles de Corrupción'!$C$10:$AZ$249,MATCH(A50,'Controles de Corrupción'!$B$10:$B$249,0),42),"")</f>
        <v/>
      </c>
      <c r="Q50" s="62" t="str">
        <f>IFERROR(INDEX('Controles de Corrupción'!$C$10:$AZ$249,MATCH(A50,'Controles de Corrupción'!$B$10:$B$249,0),47),"")</f>
        <v/>
      </c>
    </row>
    <row r="51" spans="1:17" ht="43.5" customHeight="1" x14ac:dyDescent="0.25">
      <c r="A51" s="118" t="s">
        <v>583</v>
      </c>
      <c r="B51" s="775"/>
      <c r="C51" s="835"/>
      <c r="D51" s="723"/>
      <c r="E51" s="721"/>
      <c r="F51" s="724"/>
      <c r="G51" s="724"/>
      <c r="H51" s="837"/>
      <c r="I51" s="724"/>
      <c r="J51" s="724"/>
      <c r="K51" s="724"/>
      <c r="L51" s="724"/>
      <c r="M51" s="193" t="str">
        <f>IFERROR(INDEX('Controles de Corrupción'!$C$10:$AZ$249,MATCH(A51,'Controles de Corrupción'!$B$10:$B$249,0),4),"")</f>
        <v/>
      </c>
      <c r="N51" s="70" t="str">
        <f>IFERROR(INDEX('Controles de Corrupción'!$C$10:$AZ$249,MATCH(A51,'Controles de Corrupción'!$B$10:$B$249,0),40),"")</f>
        <v/>
      </c>
      <c r="O51" s="70" t="str">
        <f>IFERROR(INDEX('Controles de Corrupción'!$C$10:$AZ$249,MATCH(A51,'Controles de Corrupción'!$B$10:$B$249,0),41),"")</f>
        <v/>
      </c>
      <c r="P51" s="70" t="str">
        <f>IFERROR(INDEX('Controles de Corrupción'!$C$10:$AZ$249,MATCH(A51,'Controles de Corrupción'!$B$10:$B$249,0),42),"")</f>
        <v/>
      </c>
      <c r="Q51" s="62" t="str">
        <f>IFERROR(INDEX('Controles de Corrupción'!$C$10:$AZ$249,MATCH(A51,'Controles de Corrupción'!$B$10:$B$249,0),47),"")</f>
        <v/>
      </c>
    </row>
    <row r="52" spans="1:17" ht="43.5" customHeight="1" x14ac:dyDescent="0.25">
      <c r="A52" s="118" t="s">
        <v>584</v>
      </c>
      <c r="B52" s="775"/>
      <c r="C52" s="835"/>
      <c r="D52" s="723"/>
      <c r="E52" s="721"/>
      <c r="F52" s="724"/>
      <c r="G52" s="724"/>
      <c r="H52" s="837"/>
      <c r="I52" s="724"/>
      <c r="J52" s="724"/>
      <c r="K52" s="724"/>
      <c r="L52" s="724"/>
      <c r="M52" s="193" t="str">
        <f>IFERROR(INDEX('Controles de Corrupción'!$C$10:$AZ$249,MATCH(A52,'Controles de Corrupción'!$B$10:$B$249,0),4),"")</f>
        <v/>
      </c>
      <c r="N52" s="70" t="str">
        <f>IFERROR(INDEX('Controles de Corrupción'!$C$10:$AZ$249,MATCH(A52,'Controles de Corrupción'!$B$10:$B$249,0),40),"")</f>
        <v/>
      </c>
      <c r="O52" s="70" t="str">
        <f>IFERROR(INDEX('Controles de Corrupción'!$C$10:$AZ$249,MATCH(A52,'Controles de Corrupción'!$B$10:$B$249,0),41),"")</f>
        <v/>
      </c>
      <c r="P52" s="70" t="str">
        <f>IFERROR(INDEX('Controles de Corrupción'!$C$10:$AZ$249,MATCH(A52,'Controles de Corrupción'!$B$10:$B$249,0),42),"")</f>
        <v/>
      </c>
      <c r="Q52" s="62" t="str">
        <f>IFERROR(INDEX('Controles de Corrupción'!$C$10:$AZ$249,MATCH(A52,'Controles de Corrupción'!$B$10:$B$249,0),47),"")</f>
        <v/>
      </c>
    </row>
    <row r="53" spans="1:17" ht="43.5" customHeight="1" x14ac:dyDescent="0.25">
      <c r="A53" s="118" t="s">
        <v>585</v>
      </c>
      <c r="B53" s="775"/>
      <c r="C53" s="835"/>
      <c r="D53" s="723"/>
      <c r="E53" s="721"/>
      <c r="F53" s="724"/>
      <c r="G53" s="724"/>
      <c r="H53" s="837"/>
      <c r="I53" s="724"/>
      <c r="J53" s="724"/>
      <c r="K53" s="724"/>
      <c r="L53" s="724"/>
      <c r="M53" s="193" t="str">
        <f>IFERROR(INDEX('Controles de Corrupción'!$C$10:$AZ$249,MATCH(A53,'Controles de Corrupción'!$B$10:$B$249,0),4),"")</f>
        <v/>
      </c>
      <c r="N53" s="70" t="str">
        <f>IFERROR(INDEX('Controles de Corrupción'!$C$10:$AZ$249,MATCH(A53,'Controles de Corrupción'!$B$10:$B$249,0),40),"")</f>
        <v/>
      </c>
      <c r="O53" s="70" t="str">
        <f>IFERROR(INDEX('Controles de Corrupción'!$C$10:$AZ$249,MATCH(A53,'Controles de Corrupción'!$B$10:$B$249,0),41),"")</f>
        <v/>
      </c>
      <c r="P53" s="70" t="str">
        <f>IFERROR(INDEX('Controles de Corrupción'!$C$10:$AZ$249,MATCH(A53,'Controles de Corrupción'!$B$10:$B$249,0),42),"")</f>
        <v/>
      </c>
      <c r="Q53" s="62" t="str">
        <f>IFERROR(INDEX('Controles de Corrupción'!$C$10:$AZ$249,MATCH(A53,'Controles de Corrupción'!$B$10:$B$249,0),47),"")</f>
        <v/>
      </c>
    </row>
    <row r="54" spans="1:17" ht="43.5" customHeight="1" x14ac:dyDescent="0.25">
      <c r="A54" s="118" t="s">
        <v>586</v>
      </c>
      <c r="B54" s="718"/>
      <c r="C54" s="835"/>
      <c r="D54" s="723"/>
      <c r="E54" s="721"/>
      <c r="F54" s="724"/>
      <c r="G54" s="724"/>
      <c r="H54" s="734"/>
      <c r="I54" s="724"/>
      <c r="J54" s="724"/>
      <c r="K54" s="724"/>
      <c r="L54" s="724"/>
      <c r="M54" s="193" t="str">
        <f>IFERROR(INDEX('Controles de Corrupción'!$C$10:$AZ$249,MATCH(A54,'Controles de Corrupción'!$B$10:$B$249,0),4),"")</f>
        <v/>
      </c>
      <c r="N54" s="70" t="str">
        <f>IFERROR(INDEX('Controles de Corrupción'!$C$10:$AZ$249,MATCH(A54,'Controles de Corrupción'!$B$10:$B$249,0),40),"")</f>
        <v/>
      </c>
      <c r="O54" s="70" t="str">
        <f>IFERROR(INDEX('Controles de Corrupción'!$C$10:$AZ$249,MATCH(A54,'Controles de Corrupción'!$B$10:$B$249,0),41),"")</f>
        <v/>
      </c>
      <c r="P54" s="70" t="str">
        <f>IFERROR(INDEX('Controles de Corrupción'!$C$10:$AZ$249,MATCH(A54,'Controles de Corrupción'!$B$10:$B$249,0),42),"")</f>
        <v/>
      </c>
      <c r="Q54" s="62" t="str">
        <f>IFERROR(INDEX('Controles de Corrupción'!$C$10:$AZ$249,MATCH(A54,'Controles de Corrupción'!$B$10:$B$249,0),47),"")</f>
        <v/>
      </c>
    </row>
    <row r="55" spans="1:17" ht="43.5" customHeight="1" x14ac:dyDescent="0.25">
      <c r="A55" s="118" t="s">
        <v>587</v>
      </c>
      <c r="B55" s="771"/>
      <c r="C55" s="839" t="str">
        <f>IFERROR(INDEX('Riesgos de Corrupción'!$B$11:$BN$100,MATCH('Mapa Riesgo Corrupción'!B55,'Riesgos de Corrupción'!$B$11:$B$100,0),2),"")</f>
        <v/>
      </c>
      <c r="D55" s="722" t="str">
        <f>IFERROR(INDEX('Riesgos de Corrupción'!$B$11:$BN$100,MATCH('Mapa Riesgo Corrupción'!B55,'Riesgos de Corrupción'!$B$11:$B$100,0),4),"")</f>
        <v/>
      </c>
      <c r="E55" s="720" t="str">
        <f>IFERROR(INDEX('Riesgos de Corrupción'!$B$11:$BN$100,MATCH('Mapa Riesgo Corrupción'!B55,'Riesgos de Corrupción'!$B$11:$B$100,0),5),"")</f>
        <v/>
      </c>
      <c r="F55" s="733" t="str">
        <f>IFERROR(INDEX('Riesgos de Corrupción'!$B$11:$BN$100,MATCH('Mapa Riesgo Corrupción'!B55,'Riesgos de Corrupción'!$B$11:$B$100,0),18),"")</f>
        <v/>
      </c>
      <c r="G55" s="733" t="str">
        <f>IFERROR(INDEX('Riesgos de Corrupción'!$B$11:$BN$100,MATCH('Mapa Riesgo Corrupción'!B55,'Riesgos de Corrupción'!$B$11:$B$100,0),63),"")</f>
        <v/>
      </c>
      <c r="H55" s="836" t="str">
        <f>IFERROR(INDEX('Riesgos de Corrupción'!$B$11:$BN$100,MATCH('Mapa Riesgo Corrupción'!B55,'Riesgos de Corrupción'!$B$11:$B$100,0),64),"")</f>
        <v/>
      </c>
      <c r="I55" s="733" t="str">
        <f>IFERROR(INDEX('Controles de Corrupción'!$C$10:$AZ$249,MATCH('Mapa Riesgo Corrupción'!B55,'Controles de Corrupción'!$C$10:$C$249,0),33),"")</f>
        <v/>
      </c>
      <c r="J55" s="733" t="str">
        <f>IFERROR(INDEX('Controles de Corrupción'!$C$10:$AZ$249,MATCH('Mapa Riesgo Corrupción'!B55,'Controles de Corrupción'!$C$10:$C$249,0),36),"")</f>
        <v/>
      </c>
      <c r="K55" s="733" t="str">
        <f>IFERROR(INDEX('Controles de Corrupción'!$C$10:$AZ$249,MATCH('Mapa Riesgo Corrupción'!B55,'Controles de Corrupción'!$C$10:$C$249,0),37),"")</f>
        <v/>
      </c>
      <c r="L55" s="733" t="str">
        <f>IFERROR(INDEX('Controles de Corrupción'!$C$10:$AZ$249,MATCH('Mapa Riesgo Corrupción'!B55,'Controles de Corrupción'!$C$10:$C$249,0),38),"")</f>
        <v/>
      </c>
      <c r="M55" s="193" t="str">
        <f>IFERROR(INDEX('Controles de Corrupción'!$C$10:$AZ$249,MATCH(A55,'Controles de Corrupción'!$B$10:$B$249,0),4),"")</f>
        <v/>
      </c>
      <c r="N55" s="70" t="str">
        <f>IFERROR(INDEX('Controles de Corrupción'!$C$10:$AZ$249,MATCH(A55,'Controles de Corrupción'!$B$10:$B$249,0),40),"")</f>
        <v/>
      </c>
      <c r="O55" s="70" t="str">
        <f>IFERROR(INDEX('Controles de Corrupción'!$C$10:$AZ$249,MATCH(A55,'Controles de Corrupción'!$B$10:$B$249,0),41),"")</f>
        <v/>
      </c>
      <c r="P55" s="70" t="str">
        <f>IFERROR(INDEX('Controles de Corrupción'!$C$10:$AZ$249,MATCH(A55,'Controles de Corrupción'!$B$10:$B$249,0),42),"")</f>
        <v/>
      </c>
      <c r="Q55" s="62" t="str">
        <f>IFERROR(INDEX('Controles de Corrupción'!$C$10:$AZ$249,MATCH(A55,'Controles de Corrupción'!$B$10:$B$249,0),47),"")</f>
        <v/>
      </c>
    </row>
    <row r="56" spans="1:17" ht="43.5" customHeight="1" x14ac:dyDescent="0.25">
      <c r="A56" s="118" t="s">
        <v>588</v>
      </c>
      <c r="B56" s="775"/>
      <c r="C56" s="840"/>
      <c r="D56" s="723"/>
      <c r="E56" s="721"/>
      <c r="F56" s="724"/>
      <c r="G56" s="724"/>
      <c r="H56" s="837"/>
      <c r="I56" s="724"/>
      <c r="J56" s="724"/>
      <c r="K56" s="724"/>
      <c r="L56" s="724"/>
      <c r="M56" s="193" t="str">
        <f>IFERROR(INDEX('Controles de Corrupción'!$C$10:$AZ$249,MATCH(A56,'Controles de Corrupción'!$B$10:$B$249,0),4),"")</f>
        <v/>
      </c>
      <c r="N56" s="70" t="str">
        <f>IFERROR(INDEX('Controles de Corrupción'!$C$10:$AZ$249,MATCH(A56,'Controles de Corrupción'!$B$10:$B$249,0),40),"")</f>
        <v/>
      </c>
      <c r="O56" s="70" t="str">
        <f>IFERROR(INDEX('Controles de Corrupción'!$C$10:$AZ$249,MATCH(A56,'Controles de Corrupción'!$B$10:$B$249,0),41),"")</f>
        <v/>
      </c>
      <c r="P56" s="70" t="str">
        <f>IFERROR(INDEX('Controles de Corrupción'!$C$10:$AZ$249,MATCH(A56,'Controles de Corrupción'!$B$10:$B$249,0),42),"")</f>
        <v/>
      </c>
      <c r="Q56" s="62" t="str">
        <f>IFERROR(INDEX('Controles de Corrupción'!$C$10:$AZ$249,MATCH(A56,'Controles de Corrupción'!$B$10:$B$249,0),47),"")</f>
        <v/>
      </c>
    </row>
    <row r="57" spans="1:17" ht="43.5" customHeight="1" x14ac:dyDescent="0.25">
      <c r="A57" s="118" t="s">
        <v>589</v>
      </c>
      <c r="B57" s="775"/>
      <c r="C57" s="840"/>
      <c r="D57" s="723"/>
      <c r="E57" s="721"/>
      <c r="F57" s="724"/>
      <c r="G57" s="724"/>
      <c r="H57" s="837"/>
      <c r="I57" s="724"/>
      <c r="J57" s="724"/>
      <c r="K57" s="724"/>
      <c r="L57" s="724"/>
      <c r="M57" s="193" t="str">
        <f>IFERROR(INDEX('Controles de Corrupción'!$C$10:$AZ$249,MATCH(A57,'Controles de Corrupción'!$B$10:$B$249,0),4),"")</f>
        <v/>
      </c>
      <c r="N57" s="70" t="str">
        <f>IFERROR(INDEX('Controles de Corrupción'!$C$10:$AZ$249,MATCH(A57,'Controles de Corrupción'!$B$10:$B$249,0),40),"")</f>
        <v/>
      </c>
      <c r="O57" s="70" t="str">
        <f>IFERROR(INDEX('Controles de Corrupción'!$C$10:$AZ$249,MATCH(A57,'Controles de Corrupción'!$B$10:$B$249,0),41),"")</f>
        <v/>
      </c>
      <c r="P57" s="70" t="str">
        <f>IFERROR(INDEX('Controles de Corrupción'!$C$10:$AZ$249,MATCH(A57,'Controles de Corrupción'!$B$10:$B$249,0),42),"")</f>
        <v/>
      </c>
      <c r="Q57" s="62" t="str">
        <f>IFERROR(INDEX('Controles de Corrupción'!$C$10:$AZ$249,MATCH(A57,'Controles de Corrupción'!$B$10:$B$249,0),47),"")</f>
        <v/>
      </c>
    </row>
    <row r="58" spans="1:17" ht="43.5" customHeight="1" x14ac:dyDescent="0.25">
      <c r="A58" s="118" t="s">
        <v>590</v>
      </c>
      <c r="B58" s="775"/>
      <c r="C58" s="840"/>
      <c r="D58" s="723"/>
      <c r="E58" s="721"/>
      <c r="F58" s="724"/>
      <c r="G58" s="724"/>
      <c r="H58" s="837"/>
      <c r="I58" s="724"/>
      <c r="J58" s="724"/>
      <c r="K58" s="724"/>
      <c r="L58" s="724"/>
      <c r="M58" s="193" t="str">
        <f>IFERROR(INDEX('Controles de Corrupción'!$C$10:$AZ$249,MATCH(A58,'Controles de Corrupción'!$B$10:$B$249,0),4),"")</f>
        <v/>
      </c>
      <c r="N58" s="70" t="str">
        <f>IFERROR(INDEX('Controles de Corrupción'!$C$10:$AZ$249,MATCH(A58,'Controles de Corrupción'!$B$10:$B$249,0),40),"")</f>
        <v/>
      </c>
      <c r="O58" s="70" t="str">
        <f>IFERROR(INDEX('Controles de Corrupción'!$C$10:$AZ$249,MATCH(A58,'Controles de Corrupción'!$B$10:$B$249,0),41),"")</f>
        <v/>
      </c>
      <c r="P58" s="70" t="str">
        <f>IFERROR(INDEX('Controles de Corrupción'!$C$10:$AZ$249,MATCH(A58,'Controles de Corrupción'!$B$10:$B$249,0),42),"")</f>
        <v/>
      </c>
      <c r="Q58" s="62" t="str">
        <f>IFERROR(INDEX('Controles de Corrupción'!$C$10:$AZ$249,MATCH(A58,'Controles de Corrupción'!$B$10:$B$249,0),47),"")</f>
        <v/>
      </c>
    </row>
    <row r="59" spans="1:17" ht="43.5" customHeight="1" x14ac:dyDescent="0.25">
      <c r="A59" s="118" t="s">
        <v>591</v>
      </c>
      <c r="B59" s="775"/>
      <c r="C59" s="840"/>
      <c r="D59" s="723"/>
      <c r="E59" s="721"/>
      <c r="F59" s="724"/>
      <c r="G59" s="724"/>
      <c r="H59" s="837"/>
      <c r="I59" s="724"/>
      <c r="J59" s="724"/>
      <c r="K59" s="724"/>
      <c r="L59" s="724"/>
      <c r="M59" s="193" t="str">
        <f>IFERROR(INDEX('Controles de Corrupción'!$C$10:$AZ$249,MATCH(A59,'Controles de Corrupción'!$B$10:$B$249,0),4),"")</f>
        <v/>
      </c>
      <c r="N59" s="70" t="str">
        <f>IFERROR(INDEX('Controles de Corrupción'!$C$10:$AZ$249,MATCH(A59,'Controles de Corrupción'!$B$10:$B$249,0),40),"")</f>
        <v/>
      </c>
      <c r="O59" s="70" t="str">
        <f>IFERROR(INDEX('Controles de Corrupción'!$C$10:$AZ$249,MATCH(A59,'Controles de Corrupción'!$B$10:$B$249,0),41),"")</f>
        <v/>
      </c>
      <c r="P59" s="70" t="str">
        <f>IFERROR(INDEX('Controles de Corrupción'!$C$10:$AZ$249,MATCH(A59,'Controles de Corrupción'!$B$10:$B$249,0),42),"")</f>
        <v/>
      </c>
      <c r="Q59" s="62" t="str">
        <f>IFERROR(INDEX('Controles de Corrupción'!$C$10:$AZ$249,MATCH(A59,'Controles de Corrupción'!$B$10:$B$249,0),47),"")</f>
        <v/>
      </c>
    </row>
    <row r="60" spans="1:17" ht="43.5" customHeight="1" x14ac:dyDescent="0.25">
      <c r="A60" s="118" t="s">
        <v>592</v>
      </c>
      <c r="B60" s="718"/>
      <c r="C60" s="840"/>
      <c r="D60" s="723"/>
      <c r="E60" s="721"/>
      <c r="F60" s="724"/>
      <c r="G60" s="724"/>
      <c r="H60" s="734"/>
      <c r="I60" s="724"/>
      <c r="J60" s="724"/>
      <c r="K60" s="724"/>
      <c r="L60" s="724"/>
      <c r="M60" s="193" t="str">
        <f>IFERROR(INDEX('Controles de Corrupción'!$C$10:$AZ$249,MATCH(A60,'Controles de Corrupción'!$B$10:$B$249,0),4),"")</f>
        <v/>
      </c>
      <c r="N60" s="70" t="str">
        <f>IFERROR(INDEX('Controles de Corrupción'!$C$10:$AZ$249,MATCH(A60,'Controles de Corrupción'!$B$10:$B$249,0),40),"")</f>
        <v/>
      </c>
      <c r="O60" s="70" t="str">
        <f>IFERROR(INDEX('Controles de Corrupción'!$C$10:$AZ$249,MATCH(A60,'Controles de Corrupción'!$B$10:$B$249,0),41),"")</f>
        <v/>
      </c>
      <c r="P60" s="70" t="str">
        <f>IFERROR(INDEX('Controles de Corrupción'!$C$10:$AZ$249,MATCH(A60,'Controles de Corrupción'!$B$10:$B$249,0),42),"")</f>
        <v/>
      </c>
      <c r="Q60" s="62" t="str">
        <f>IFERROR(INDEX('Controles de Corrupción'!$C$10:$AZ$249,MATCH(A60,'Controles de Corrupción'!$B$10:$B$249,0),47),"")</f>
        <v/>
      </c>
    </row>
    <row r="61" spans="1:17" ht="43.5" customHeight="1" x14ac:dyDescent="0.25">
      <c r="A61" s="118" t="s">
        <v>593</v>
      </c>
      <c r="B61" s="771"/>
      <c r="C61" s="839" t="str">
        <f>IFERROR(INDEX('Riesgos de Corrupción'!$B$11:$BN$100,MATCH('Mapa Riesgo Corrupción'!B61,'Riesgos de Corrupción'!$B$11:$B$100,0),2),"")</f>
        <v/>
      </c>
      <c r="D61" s="722" t="str">
        <f>IFERROR(INDEX('Riesgos de Corrupción'!$B$11:$BN$100,MATCH('Mapa Riesgo Corrupción'!B61,'Riesgos de Corrupción'!$B$11:$B$100,0),4),"")</f>
        <v/>
      </c>
      <c r="E61" s="720" t="str">
        <f>IFERROR(INDEX('Riesgos de Corrupción'!$B$11:$BN$100,MATCH('Mapa Riesgo Corrupción'!B61,'Riesgos de Corrupción'!$B$11:$B$100,0),5),"")</f>
        <v/>
      </c>
      <c r="F61" s="733" t="str">
        <f>IFERROR(INDEX('Riesgos de Corrupción'!$B$11:$BN$100,MATCH('Mapa Riesgo Corrupción'!B61,'Riesgos de Corrupción'!$B$11:$B$100,0),18),"")</f>
        <v/>
      </c>
      <c r="G61" s="733" t="str">
        <f>IFERROR(INDEX('Riesgos de Corrupción'!$B$11:$BN$100,MATCH('Mapa Riesgo Corrupción'!B61,'Riesgos de Corrupción'!$B$11:$B$100,0),63),"")</f>
        <v/>
      </c>
      <c r="H61" s="836" t="str">
        <f>IFERROR(INDEX('Riesgos de Corrupción'!$B$11:$BN$100,MATCH('Mapa Riesgo Corrupción'!B61,'Riesgos de Corrupción'!$B$11:$B$100,0),64),"")</f>
        <v/>
      </c>
      <c r="I61" s="733" t="str">
        <f>IFERROR(INDEX('Controles de Corrupción'!$C$10:$AZ$249,MATCH('Mapa Riesgo Corrupción'!B61,'Controles de Corrupción'!$C$10:$C$249,0),33),"")</f>
        <v/>
      </c>
      <c r="J61" s="733" t="str">
        <f>IFERROR(INDEX('Controles de Corrupción'!$C$10:$AZ$249,MATCH('Mapa Riesgo Corrupción'!B61,'Controles de Corrupción'!$C$10:$C$249,0),36),"")</f>
        <v/>
      </c>
      <c r="K61" s="733" t="str">
        <f>IFERROR(INDEX('Controles de Corrupción'!$C$10:$AZ$249,MATCH('Mapa Riesgo Corrupción'!B61,'Controles de Corrupción'!$C$10:$C$249,0),37),"")</f>
        <v/>
      </c>
      <c r="L61" s="733" t="str">
        <f>IFERROR(INDEX('Controles de Corrupción'!$C$10:$AZ$249,MATCH('Mapa Riesgo Corrupción'!B61,'Controles de Corrupción'!$C$10:$C$249,0),38),"")</f>
        <v/>
      </c>
      <c r="M61" s="193" t="str">
        <f>IFERROR(INDEX('Controles de Corrupción'!$C$10:$AZ$249,MATCH(A61,'Controles de Corrupción'!$B$10:$B$249,0),4),"")</f>
        <v/>
      </c>
      <c r="N61" s="70" t="str">
        <f>IFERROR(INDEX('Controles de Corrupción'!$C$10:$AZ$249,MATCH(A61,'Controles de Corrupción'!$B$10:$B$249,0),40),"")</f>
        <v/>
      </c>
      <c r="O61" s="70" t="str">
        <f>IFERROR(INDEX('Controles de Corrupción'!$C$10:$AZ$249,MATCH(A61,'Controles de Corrupción'!$B$10:$B$249,0),41),"")</f>
        <v/>
      </c>
      <c r="P61" s="70" t="str">
        <f>IFERROR(INDEX('Controles de Corrupción'!$C$10:$AZ$249,MATCH(A61,'Controles de Corrupción'!$B$10:$B$249,0),42),"")</f>
        <v/>
      </c>
      <c r="Q61" s="62" t="str">
        <f>IFERROR(INDEX('Controles de Corrupción'!$C$10:$AZ$249,MATCH(A61,'Controles de Corrupción'!$B$10:$B$249,0),47),"")</f>
        <v/>
      </c>
    </row>
    <row r="62" spans="1:17" ht="43.5" customHeight="1" x14ac:dyDescent="0.25">
      <c r="A62" s="118" t="s">
        <v>594</v>
      </c>
      <c r="B62" s="775"/>
      <c r="C62" s="840"/>
      <c r="D62" s="723"/>
      <c r="E62" s="721"/>
      <c r="F62" s="724"/>
      <c r="G62" s="724"/>
      <c r="H62" s="837"/>
      <c r="I62" s="724"/>
      <c r="J62" s="724"/>
      <c r="K62" s="724"/>
      <c r="L62" s="724"/>
      <c r="M62" s="193" t="str">
        <f>IFERROR(INDEX('Controles de Corrupción'!$C$10:$AZ$249,MATCH(A62,'Controles de Corrupción'!$B$10:$B$249,0),4),"")</f>
        <v/>
      </c>
      <c r="N62" s="70" t="str">
        <f>IFERROR(INDEX('Controles de Corrupción'!$C$10:$AZ$249,MATCH(A62,'Controles de Corrupción'!$B$10:$B$249,0),40),"")</f>
        <v/>
      </c>
      <c r="O62" s="70" t="str">
        <f>IFERROR(INDEX('Controles de Corrupción'!$C$10:$AZ$249,MATCH(A62,'Controles de Corrupción'!$B$10:$B$249,0),41),"")</f>
        <v/>
      </c>
      <c r="P62" s="70" t="str">
        <f>IFERROR(INDEX('Controles de Corrupción'!$C$10:$AZ$249,MATCH(A62,'Controles de Corrupción'!$B$10:$B$249,0),42),"")</f>
        <v/>
      </c>
      <c r="Q62" s="62" t="str">
        <f>IFERROR(INDEX('Controles de Corrupción'!$C$10:$AZ$249,MATCH(A62,'Controles de Corrupción'!$B$10:$B$249,0),47),"")</f>
        <v/>
      </c>
    </row>
    <row r="63" spans="1:17" ht="43.5" customHeight="1" x14ac:dyDescent="0.25">
      <c r="A63" s="118" t="s">
        <v>595</v>
      </c>
      <c r="B63" s="775"/>
      <c r="C63" s="840"/>
      <c r="D63" s="723"/>
      <c r="E63" s="721"/>
      <c r="F63" s="724"/>
      <c r="G63" s="724"/>
      <c r="H63" s="837"/>
      <c r="I63" s="724"/>
      <c r="J63" s="724"/>
      <c r="K63" s="724"/>
      <c r="L63" s="724"/>
      <c r="M63" s="193" t="str">
        <f>IFERROR(INDEX('Controles de Corrupción'!$C$10:$AZ$249,MATCH(A63,'Controles de Corrupción'!$B$10:$B$249,0),4),"")</f>
        <v/>
      </c>
      <c r="N63" s="70" t="str">
        <f>IFERROR(INDEX('Controles de Corrupción'!$C$10:$AZ$249,MATCH(A63,'Controles de Corrupción'!$B$10:$B$249,0),40),"")</f>
        <v/>
      </c>
      <c r="O63" s="70" t="str">
        <f>IFERROR(INDEX('Controles de Corrupción'!$C$10:$AZ$249,MATCH(A63,'Controles de Corrupción'!$B$10:$B$249,0),41),"")</f>
        <v/>
      </c>
      <c r="P63" s="70" t="str">
        <f>IFERROR(INDEX('Controles de Corrupción'!$C$10:$AZ$249,MATCH(A63,'Controles de Corrupción'!$B$10:$B$249,0),42),"")</f>
        <v/>
      </c>
      <c r="Q63" s="62" t="str">
        <f>IFERROR(INDEX('Controles de Corrupción'!$C$10:$AZ$249,MATCH(A63,'Controles de Corrupción'!$B$10:$B$249,0),47),"")</f>
        <v/>
      </c>
    </row>
    <row r="64" spans="1:17" ht="43.5" customHeight="1" x14ac:dyDescent="0.25">
      <c r="A64" s="118" t="s">
        <v>596</v>
      </c>
      <c r="B64" s="775"/>
      <c r="C64" s="840"/>
      <c r="D64" s="723"/>
      <c r="E64" s="721"/>
      <c r="F64" s="724"/>
      <c r="G64" s="724"/>
      <c r="H64" s="837"/>
      <c r="I64" s="724"/>
      <c r="J64" s="724"/>
      <c r="K64" s="724"/>
      <c r="L64" s="724"/>
      <c r="M64" s="193" t="str">
        <f>IFERROR(INDEX('Controles de Corrupción'!$C$10:$AZ$249,MATCH(A64,'Controles de Corrupción'!$B$10:$B$249,0),4),"")</f>
        <v/>
      </c>
      <c r="N64" s="70" t="str">
        <f>IFERROR(INDEX('Controles de Corrupción'!$C$10:$AZ$249,MATCH(A64,'Controles de Corrupción'!$B$10:$B$249,0),40),"")</f>
        <v/>
      </c>
      <c r="O64" s="70" t="str">
        <f>IFERROR(INDEX('Controles de Corrupción'!$C$10:$AZ$249,MATCH(A64,'Controles de Corrupción'!$B$10:$B$249,0),41),"")</f>
        <v/>
      </c>
      <c r="P64" s="70" t="str">
        <f>IFERROR(INDEX('Controles de Corrupción'!$C$10:$AZ$249,MATCH(A64,'Controles de Corrupción'!$B$10:$B$249,0),42),"")</f>
        <v/>
      </c>
      <c r="Q64" s="62" t="str">
        <f>IFERROR(INDEX('Controles de Corrupción'!$C$10:$AZ$249,MATCH(A64,'Controles de Corrupción'!$B$10:$B$249,0),47),"")</f>
        <v/>
      </c>
    </row>
    <row r="65" spans="1:17" ht="43.5" customHeight="1" x14ac:dyDescent="0.25">
      <c r="A65" s="118" t="s">
        <v>597</v>
      </c>
      <c r="B65" s="775"/>
      <c r="C65" s="840"/>
      <c r="D65" s="723"/>
      <c r="E65" s="721"/>
      <c r="F65" s="724"/>
      <c r="G65" s="724"/>
      <c r="H65" s="837"/>
      <c r="I65" s="724"/>
      <c r="J65" s="724"/>
      <c r="K65" s="724"/>
      <c r="L65" s="724"/>
      <c r="M65" s="193" t="str">
        <f>IFERROR(INDEX('Controles de Corrupción'!$C$10:$AZ$249,MATCH(A65,'Controles de Corrupción'!$B$10:$B$249,0),4),"")</f>
        <v/>
      </c>
      <c r="N65" s="70" t="str">
        <f>IFERROR(INDEX('Controles de Corrupción'!$C$10:$AZ$249,MATCH(A65,'Controles de Corrupción'!$B$10:$B$249,0),40),"")</f>
        <v/>
      </c>
      <c r="O65" s="70" t="str">
        <f>IFERROR(INDEX('Controles de Corrupción'!$C$10:$AZ$249,MATCH(A65,'Controles de Corrupción'!$B$10:$B$249,0),41),"")</f>
        <v/>
      </c>
      <c r="P65" s="70" t="str">
        <f>IFERROR(INDEX('Controles de Corrupción'!$C$10:$AZ$249,MATCH(A65,'Controles de Corrupción'!$B$10:$B$249,0),42),"")</f>
        <v/>
      </c>
      <c r="Q65" s="62" t="str">
        <f>IFERROR(INDEX('Controles de Corrupción'!$C$10:$AZ$249,MATCH(A65,'Controles de Corrupción'!$B$10:$B$249,0),47),"")</f>
        <v/>
      </c>
    </row>
    <row r="66" spans="1:17" ht="43.5" customHeight="1" x14ac:dyDescent="0.25">
      <c r="A66" s="118" t="s">
        <v>598</v>
      </c>
      <c r="B66" s="718"/>
      <c r="C66" s="840"/>
      <c r="D66" s="723"/>
      <c r="E66" s="721"/>
      <c r="F66" s="724"/>
      <c r="G66" s="724"/>
      <c r="H66" s="734"/>
      <c r="I66" s="724"/>
      <c r="J66" s="724"/>
      <c r="K66" s="724"/>
      <c r="L66" s="724"/>
      <c r="M66" s="193" t="str">
        <f>IFERROR(INDEX('Controles de Corrupción'!$C$10:$AZ$249,MATCH(A66,'Controles de Corrupción'!$B$10:$B$249,0),4),"")</f>
        <v/>
      </c>
      <c r="N66" s="70" t="str">
        <f>IFERROR(INDEX('Controles de Corrupción'!$C$10:$AZ$249,MATCH(A66,'Controles de Corrupción'!$B$10:$B$249,0),40),"")</f>
        <v/>
      </c>
      <c r="O66" s="70" t="str">
        <f>IFERROR(INDEX('Controles de Corrupción'!$C$10:$AZ$249,MATCH(A66,'Controles de Corrupción'!$B$10:$B$249,0),41),"")</f>
        <v/>
      </c>
      <c r="P66" s="70" t="str">
        <f>IFERROR(INDEX('Controles de Corrupción'!$C$10:$AZ$249,MATCH(A66,'Controles de Corrupción'!$B$10:$B$249,0),42),"")</f>
        <v/>
      </c>
      <c r="Q66" s="62" t="str">
        <f>IFERROR(INDEX('Controles de Corrupción'!$C$10:$AZ$249,MATCH(A66,'Controles de Corrupción'!$B$10:$B$249,0),47),"")</f>
        <v/>
      </c>
    </row>
    <row r="67" spans="1:17" ht="43.5" customHeight="1" x14ac:dyDescent="0.25">
      <c r="A67" s="118" t="s">
        <v>599</v>
      </c>
      <c r="B67" s="771"/>
      <c r="C67" s="839" t="str">
        <f>IFERROR(INDEX('Riesgos de Corrupción'!$B$11:$BN$100,MATCH('Mapa Riesgo Corrupción'!B67,'Riesgos de Corrupción'!$B$11:$B$100,0),2),"")</f>
        <v/>
      </c>
      <c r="D67" s="722" t="str">
        <f>IFERROR(INDEX('Riesgos de Corrupción'!$B$11:$BN$100,MATCH('Mapa Riesgo Corrupción'!B67,'Riesgos de Corrupción'!$B$11:$B$100,0),4),"")</f>
        <v/>
      </c>
      <c r="E67" s="720" t="str">
        <f>IFERROR(INDEX('Riesgos de Corrupción'!$B$11:$BN$100,MATCH('Mapa Riesgo Corrupción'!B67,'Riesgos de Corrupción'!$B$11:$B$100,0),5),"")</f>
        <v/>
      </c>
      <c r="F67" s="733" t="str">
        <f>IFERROR(INDEX('Riesgos de Corrupción'!$B$11:$BN$100,MATCH('Mapa Riesgo Corrupción'!B67,'Riesgos de Corrupción'!$B$11:$B$100,0),18),"")</f>
        <v/>
      </c>
      <c r="G67" s="733" t="str">
        <f>IFERROR(INDEX('Riesgos de Corrupción'!$B$11:$BN$100,MATCH('Mapa Riesgo Corrupción'!B67,'Riesgos de Corrupción'!$B$11:$B$100,0),63),"")</f>
        <v/>
      </c>
      <c r="H67" s="836" t="str">
        <f>IFERROR(INDEX('Riesgos de Corrupción'!$B$11:$BN$100,MATCH('Mapa Riesgo Corrupción'!B67,'Riesgos de Corrupción'!$B$11:$B$100,0),64),"")</f>
        <v/>
      </c>
      <c r="I67" s="733" t="str">
        <f>IFERROR(INDEX('Controles de Corrupción'!$C$10:$AZ$249,MATCH('Mapa Riesgo Corrupción'!B67,'Controles de Corrupción'!$C$10:$C$249,0),33),"")</f>
        <v/>
      </c>
      <c r="J67" s="733" t="str">
        <f>IFERROR(INDEX('Controles de Corrupción'!$C$10:$AZ$249,MATCH('Mapa Riesgo Corrupción'!B67,'Controles de Corrupción'!$C$10:$C$249,0),36),"")</f>
        <v/>
      </c>
      <c r="K67" s="733" t="str">
        <f>IFERROR(INDEX('Controles de Corrupción'!$C$10:$AZ$249,MATCH('Mapa Riesgo Corrupción'!B67,'Controles de Corrupción'!$C$10:$C$249,0),37),"")</f>
        <v/>
      </c>
      <c r="L67" s="733" t="str">
        <f>IFERROR(INDEX('Controles de Corrupción'!$C$10:$AZ$249,MATCH('Mapa Riesgo Corrupción'!B67,'Controles de Corrupción'!$C$10:$C$249,0),38),"")</f>
        <v/>
      </c>
      <c r="M67" s="193" t="str">
        <f>IFERROR(INDEX('Controles de Corrupción'!$C$10:$AZ$249,MATCH(A67,'Controles de Corrupción'!$B$10:$B$249,0),4),"")</f>
        <v/>
      </c>
      <c r="N67" s="70" t="str">
        <f>IFERROR(INDEX('Controles de Corrupción'!$C$10:$AZ$249,MATCH(A67,'Controles de Corrupción'!$B$10:$B$249,0),40),"")</f>
        <v/>
      </c>
      <c r="O67" s="70" t="str">
        <f>IFERROR(INDEX('Controles de Corrupción'!$C$10:$AZ$249,MATCH(A67,'Controles de Corrupción'!$B$10:$B$249,0),41),"")</f>
        <v/>
      </c>
      <c r="P67" s="70" t="str">
        <f>IFERROR(INDEX('Controles de Corrupción'!$C$10:$AZ$249,MATCH(A67,'Controles de Corrupción'!$B$10:$B$249,0),42),"")</f>
        <v/>
      </c>
      <c r="Q67" s="62" t="str">
        <f>IFERROR(INDEX('Controles de Corrupción'!$C$10:$AZ$249,MATCH(A67,'Controles de Corrupción'!$B$10:$B$249,0),47),"")</f>
        <v/>
      </c>
    </row>
    <row r="68" spans="1:17" ht="43.5" customHeight="1" x14ac:dyDescent="0.25">
      <c r="A68" s="118" t="s">
        <v>600</v>
      </c>
      <c r="B68" s="775"/>
      <c r="C68" s="840"/>
      <c r="D68" s="723"/>
      <c r="E68" s="721"/>
      <c r="F68" s="724"/>
      <c r="G68" s="724"/>
      <c r="H68" s="837"/>
      <c r="I68" s="724"/>
      <c r="J68" s="724"/>
      <c r="K68" s="724"/>
      <c r="L68" s="724"/>
      <c r="M68" s="193" t="str">
        <f>IFERROR(INDEX('Controles de Corrupción'!$C$10:$AZ$249,MATCH(A68,'Controles de Corrupción'!$B$10:$B$249,0),4),"")</f>
        <v/>
      </c>
      <c r="N68" s="70" t="str">
        <f>IFERROR(INDEX('Controles de Corrupción'!$C$10:$AZ$249,MATCH(A68,'Controles de Corrupción'!$B$10:$B$249,0),40),"")</f>
        <v/>
      </c>
      <c r="O68" s="70" t="str">
        <f>IFERROR(INDEX('Controles de Corrupción'!$C$10:$AZ$249,MATCH(A68,'Controles de Corrupción'!$B$10:$B$249,0),41),"")</f>
        <v/>
      </c>
      <c r="P68" s="70" t="str">
        <f>IFERROR(INDEX('Controles de Corrupción'!$C$10:$AZ$249,MATCH(A68,'Controles de Corrupción'!$B$10:$B$249,0),42),"")</f>
        <v/>
      </c>
      <c r="Q68" s="62" t="str">
        <f>IFERROR(INDEX('Controles de Corrupción'!$C$10:$AZ$249,MATCH(A68,'Controles de Corrupción'!$B$10:$B$249,0),47),"")</f>
        <v/>
      </c>
    </row>
    <row r="69" spans="1:17" ht="43.5" customHeight="1" x14ac:dyDescent="0.25">
      <c r="A69" s="118" t="s">
        <v>601</v>
      </c>
      <c r="B69" s="775"/>
      <c r="C69" s="840"/>
      <c r="D69" s="723"/>
      <c r="E69" s="721"/>
      <c r="F69" s="724"/>
      <c r="G69" s="724"/>
      <c r="H69" s="837"/>
      <c r="I69" s="724"/>
      <c r="J69" s="724"/>
      <c r="K69" s="724"/>
      <c r="L69" s="724"/>
      <c r="M69" s="193" t="str">
        <f>IFERROR(INDEX('Controles de Corrupción'!$C$10:$AZ$249,MATCH(A69,'Controles de Corrupción'!$B$10:$B$249,0),4),"")</f>
        <v/>
      </c>
      <c r="N69" s="70" t="str">
        <f>IFERROR(INDEX('Controles de Corrupción'!$C$10:$AZ$249,MATCH(A69,'Controles de Corrupción'!$B$10:$B$249,0),40),"")</f>
        <v/>
      </c>
      <c r="O69" s="70" t="str">
        <f>IFERROR(INDEX('Controles de Corrupción'!$C$10:$AZ$249,MATCH(A69,'Controles de Corrupción'!$B$10:$B$249,0),41),"")</f>
        <v/>
      </c>
      <c r="P69" s="70" t="str">
        <f>IFERROR(INDEX('Controles de Corrupción'!$C$10:$AZ$249,MATCH(A69,'Controles de Corrupción'!$B$10:$B$249,0),42),"")</f>
        <v/>
      </c>
      <c r="Q69" s="62" t="str">
        <f>IFERROR(INDEX('Controles de Corrupción'!$C$10:$AZ$249,MATCH(A69,'Controles de Corrupción'!$B$10:$B$249,0),47),"")</f>
        <v/>
      </c>
    </row>
    <row r="70" spans="1:17" ht="43.5" customHeight="1" x14ac:dyDescent="0.25">
      <c r="A70" s="118" t="s">
        <v>602</v>
      </c>
      <c r="B70" s="775"/>
      <c r="C70" s="840"/>
      <c r="D70" s="723"/>
      <c r="E70" s="721"/>
      <c r="F70" s="724"/>
      <c r="G70" s="724"/>
      <c r="H70" s="837"/>
      <c r="I70" s="724"/>
      <c r="J70" s="724"/>
      <c r="K70" s="724"/>
      <c r="L70" s="724"/>
      <c r="M70" s="193" t="str">
        <f>IFERROR(INDEX('Controles de Corrupción'!$C$10:$AZ$249,MATCH(A70,'Controles de Corrupción'!$B$10:$B$249,0),4),"")</f>
        <v/>
      </c>
      <c r="N70" s="70" t="str">
        <f>IFERROR(INDEX('Controles de Corrupción'!$C$10:$AZ$249,MATCH(A70,'Controles de Corrupción'!$B$10:$B$249,0),40),"")</f>
        <v/>
      </c>
      <c r="O70" s="70" t="str">
        <f>IFERROR(INDEX('Controles de Corrupción'!$C$10:$AZ$249,MATCH(A70,'Controles de Corrupción'!$B$10:$B$249,0),41),"")</f>
        <v/>
      </c>
      <c r="P70" s="70" t="str">
        <f>IFERROR(INDEX('Controles de Corrupción'!$C$10:$AZ$249,MATCH(A70,'Controles de Corrupción'!$B$10:$B$249,0),42),"")</f>
        <v/>
      </c>
      <c r="Q70" s="62" t="str">
        <f>IFERROR(INDEX('Controles de Corrupción'!$C$10:$AZ$249,MATCH(A70,'Controles de Corrupción'!$B$10:$B$249,0),47),"")</f>
        <v/>
      </c>
    </row>
    <row r="71" spans="1:17" ht="43.5" customHeight="1" x14ac:dyDescent="0.25">
      <c r="A71" s="118" t="s">
        <v>603</v>
      </c>
      <c r="B71" s="775"/>
      <c r="C71" s="840"/>
      <c r="D71" s="723"/>
      <c r="E71" s="721"/>
      <c r="F71" s="724"/>
      <c r="G71" s="724"/>
      <c r="H71" s="837"/>
      <c r="I71" s="724"/>
      <c r="J71" s="724"/>
      <c r="K71" s="724"/>
      <c r="L71" s="724"/>
      <c r="M71" s="193" t="str">
        <f>IFERROR(INDEX('Controles de Corrupción'!$C$10:$AZ$249,MATCH(A71,'Controles de Corrupción'!$B$10:$B$249,0),4),"")</f>
        <v/>
      </c>
      <c r="N71" s="70" t="str">
        <f>IFERROR(INDEX('Controles de Corrupción'!$C$10:$AZ$249,MATCH(A71,'Controles de Corrupción'!$B$10:$B$249,0),40),"")</f>
        <v/>
      </c>
      <c r="O71" s="70" t="str">
        <f>IFERROR(INDEX('Controles de Corrupción'!$C$10:$AZ$249,MATCH(A71,'Controles de Corrupción'!$B$10:$B$249,0),41),"")</f>
        <v/>
      </c>
      <c r="P71" s="70" t="str">
        <f>IFERROR(INDEX('Controles de Corrupción'!$C$10:$AZ$249,MATCH(A71,'Controles de Corrupción'!$B$10:$B$249,0),42),"")</f>
        <v/>
      </c>
      <c r="Q71" s="62" t="str">
        <f>IFERROR(INDEX('Controles de Corrupción'!$C$10:$AZ$249,MATCH(A71,'Controles de Corrupción'!$B$10:$B$249,0),47),"")</f>
        <v/>
      </c>
    </row>
    <row r="72" spans="1:17" ht="43.5" customHeight="1" x14ac:dyDescent="0.25">
      <c r="A72" s="118" t="s">
        <v>604</v>
      </c>
      <c r="B72" s="718"/>
      <c r="C72" s="840"/>
      <c r="D72" s="723"/>
      <c r="E72" s="721"/>
      <c r="F72" s="724"/>
      <c r="G72" s="724"/>
      <c r="H72" s="734"/>
      <c r="I72" s="724"/>
      <c r="J72" s="724"/>
      <c r="K72" s="724"/>
      <c r="L72" s="724"/>
      <c r="M72" s="193" t="str">
        <f>IFERROR(INDEX('Controles de Corrupción'!$C$10:$AZ$249,MATCH(A72,'Controles de Corrupción'!$B$10:$B$249,0),4),"")</f>
        <v/>
      </c>
      <c r="N72" s="70" t="str">
        <f>IFERROR(INDEX('Controles de Corrupción'!$C$10:$AZ$249,MATCH(A72,'Controles de Corrupción'!$B$10:$B$249,0),40),"")</f>
        <v/>
      </c>
      <c r="O72" s="70" t="str">
        <f>IFERROR(INDEX('Controles de Corrupción'!$C$10:$AZ$249,MATCH(A72,'Controles de Corrupción'!$B$10:$B$249,0),41),"")</f>
        <v/>
      </c>
      <c r="P72" s="70" t="str">
        <f>IFERROR(INDEX('Controles de Corrupción'!$C$10:$AZ$249,MATCH(A72,'Controles de Corrupción'!$B$10:$B$249,0),42),"")</f>
        <v/>
      </c>
      <c r="Q72" s="62" t="str">
        <f>IFERROR(INDEX('Controles de Corrupción'!$C$10:$AZ$249,MATCH(A72,'Controles de Corrupción'!$B$10:$B$249,0),47),"")</f>
        <v/>
      </c>
    </row>
    <row r="73" spans="1:17" ht="43.5" customHeight="1" x14ac:dyDescent="0.25">
      <c r="A73" s="118" t="s">
        <v>605</v>
      </c>
      <c r="B73" s="771"/>
      <c r="C73" s="839" t="str">
        <f>IFERROR(INDEX('Riesgos de Corrupción'!$B$11:$BN$100,MATCH('Mapa Riesgo Corrupción'!B73,'Riesgos de Corrupción'!$B$11:$B$100,0),2),"")</f>
        <v/>
      </c>
      <c r="D73" s="722" t="str">
        <f>IFERROR(INDEX('Riesgos de Corrupción'!$B$11:$BN$100,MATCH('Mapa Riesgo Corrupción'!B73,'Riesgos de Corrupción'!$B$11:$B$100,0),4),"")</f>
        <v/>
      </c>
      <c r="E73" s="720" t="str">
        <f>IFERROR(INDEX('Riesgos de Corrupción'!$B$11:$BN$100,MATCH('Mapa Riesgo Corrupción'!B73,'Riesgos de Corrupción'!$B$11:$B$100,0),5),"")</f>
        <v/>
      </c>
      <c r="F73" s="733" t="str">
        <f>IFERROR(INDEX('Riesgos de Corrupción'!$B$11:$BN$100,MATCH('Mapa Riesgo Corrupción'!B73,'Riesgos de Corrupción'!$B$11:$B$100,0),18),"")</f>
        <v/>
      </c>
      <c r="G73" s="733" t="str">
        <f>IFERROR(INDEX('Riesgos de Corrupción'!$B$11:$BN$100,MATCH('Mapa Riesgo Corrupción'!B73,'Riesgos de Corrupción'!$B$11:$B$100,0),63),"")</f>
        <v/>
      </c>
      <c r="H73" s="836" t="str">
        <f>IFERROR(INDEX('Riesgos de Corrupción'!$B$11:$BN$100,MATCH('Mapa Riesgo Corrupción'!B73,'Riesgos de Corrupción'!$B$11:$B$100,0),64),"")</f>
        <v/>
      </c>
      <c r="I73" s="733" t="str">
        <f>IFERROR(INDEX('Controles de Corrupción'!$C$10:$AZ$249,MATCH('Mapa Riesgo Corrupción'!B73,'Controles de Corrupción'!$C$10:$C$249,0),33),"")</f>
        <v/>
      </c>
      <c r="J73" s="733" t="str">
        <f>IFERROR(INDEX('Controles de Corrupción'!$C$10:$AZ$249,MATCH('Mapa Riesgo Corrupción'!B73,'Controles de Corrupción'!$C$10:$C$249,0),36),"")</f>
        <v/>
      </c>
      <c r="K73" s="733" t="str">
        <f>IFERROR(INDEX('Controles de Corrupción'!$C$10:$AZ$249,MATCH('Mapa Riesgo Corrupción'!B73,'Controles de Corrupción'!$C$10:$C$249,0),37),"")</f>
        <v/>
      </c>
      <c r="L73" s="733" t="str">
        <f>IFERROR(INDEX('Controles de Corrupción'!$C$10:$AZ$249,MATCH('Mapa Riesgo Corrupción'!B73,'Controles de Corrupción'!$C$10:$C$249,0),38),"")</f>
        <v/>
      </c>
      <c r="M73" s="193" t="str">
        <f>IFERROR(INDEX('Controles de Corrupción'!$C$10:$AZ$249,MATCH(A73,'Controles de Corrupción'!$B$10:$B$249,0),4),"")</f>
        <v/>
      </c>
      <c r="N73" s="70" t="str">
        <f>IFERROR(INDEX('Controles de Corrupción'!$C$10:$AZ$249,MATCH(A73,'Controles de Corrupción'!$B$10:$B$249,0),40),"")</f>
        <v/>
      </c>
      <c r="O73" s="70" t="str">
        <f>IFERROR(INDEX('Controles de Corrupción'!$C$10:$AZ$249,MATCH(A73,'Controles de Corrupción'!$B$10:$B$249,0),41),"")</f>
        <v/>
      </c>
      <c r="P73" s="70" t="str">
        <f>IFERROR(INDEX('Controles de Corrupción'!$C$10:$AZ$249,MATCH(A73,'Controles de Corrupción'!$B$10:$B$249,0),42),"")</f>
        <v/>
      </c>
      <c r="Q73" s="62" t="str">
        <f>IFERROR(INDEX('Controles de Corrupción'!$C$10:$AZ$249,MATCH(A73,'Controles de Corrupción'!$B$10:$B$249,0),47),"")</f>
        <v/>
      </c>
    </row>
    <row r="74" spans="1:17" ht="43.5" customHeight="1" x14ac:dyDescent="0.25">
      <c r="A74" s="118" t="s">
        <v>606</v>
      </c>
      <c r="B74" s="775"/>
      <c r="C74" s="840"/>
      <c r="D74" s="723"/>
      <c r="E74" s="721"/>
      <c r="F74" s="724"/>
      <c r="G74" s="724"/>
      <c r="H74" s="837"/>
      <c r="I74" s="724"/>
      <c r="J74" s="724"/>
      <c r="K74" s="724"/>
      <c r="L74" s="724"/>
      <c r="M74" s="193" t="str">
        <f>IFERROR(INDEX('Controles de Corrupción'!$C$10:$AZ$249,MATCH(A74,'Controles de Corrupción'!$B$10:$B$249,0),4),"")</f>
        <v/>
      </c>
      <c r="N74" s="70" t="str">
        <f>IFERROR(INDEX('Controles de Corrupción'!$C$10:$AZ$249,MATCH(A74,'Controles de Corrupción'!$B$10:$B$249,0),40),"")</f>
        <v/>
      </c>
      <c r="O74" s="70" t="str">
        <f>IFERROR(INDEX('Controles de Corrupción'!$C$10:$AZ$249,MATCH(A74,'Controles de Corrupción'!$B$10:$B$249,0),41),"")</f>
        <v/>
      </c>
      <c r="P74" s="70" t="str">
        <f>IFERROR(INDEX('Controles de Corrupción'!$C$10:$AZ$249,MATCH(A74,'Controles de Corrupción'!$B$10:$B$249,0),42),"")</f>
        <v/>
      </c>
      <c r="Q74" s="62" t="str">
        <f>IFERROR(INDEX('Controles de Corrupción'!$C$10:$AZ$249,MATCH(A74,'Controles de Corrupción'!$B$10:$B$249,0),47),"")</f>
        <v/>
      </c>
    </row>
    <row r="75" spans="1:17" ht="43.5" customHeight="1" x14ac:dyDescent="0.25">
      <c r="A75" s="118" t="s">
        <v>607</v>
      </c>
      <c r="B75" s="775"/>
      <c r="C75" s="840"/>
      <c r="D75" s="723"/>
      <c r="E75" s="721"/>
      <c r="F75" s="724"/>
      <c r="G75" s="724"/>
      <c r="H75" s="837"/>
      <c r="I75" s="724"/>
      <c r="J75" s="724"/>
      <c r="K75" s="724"/>
      <c r="L75" s="724"/>
      <c r="M75" s="193" t="str">
        <f>IFERROR(INDEX('Controles de Corrupción'!$C$10:$AZ$249,MATCH(A75,'Controles de Corrupción'!$B$10:$B$249,0),4),"")</f>
        <v/>
      </c>
      <c r="N75" s="70" t="str">
        <f>IFERROR(INDEX('Controles de Corrupción'!$C$10:$AZ$249,MATCH(A75,'Controles de Corrupción'!$B$10:$B$249,0),40),"")</f>
        <v/>
      </c>
      <c r="O75" s="70" t="str">
        <f>IFERROR(INDEX('Controles de Corrupción'!$C$10:$AZ$249,MATCH(A75,'Controles de Corrupción'!$B$10:$B$249,0),41),"")</f>
        <v/>
      </c>
      <c r="P75" s="70" t="str">
        <f>IFERROR(INDEX('Controles de Corrupción'!$C$10:$AZ$249,MATCH(A75,'Controles de Corrupción'!$B$10:$B$249,0),42),"")</f>
        <v/>
      </c>
      <c r="Q75" s="62" t="str">
        <f>IFERROR(INDEX('Controles de Corrupción'!$C$10:$AZ$249,MATCH(A75,'Controles de Corrupción'!$B$10:$B$249,0),47),"")</f>
        <v/>
      </c>
    </row>
    <row r="76" spans="1:17" ht="43.5" customHeight="1" x14ac:dyDescent="0.25">
      <c r="A76" s="118" t="s">
        <v>608</v>
      </c>
      <c r="B76" s="775"/>
      <c r="C76" s="840"/>
      <c r="D76" s="723"/>
      <c r="E76" s="721"/>
      <c r="F76" s="724"/>
      <c r="G76" s="724"/>
      <c r="H76" s="837"/>
      <c r="I76" s="724"/>
      <c r="J76" s="724"/>
      <c r="K76" s="724"/>
      <c r="L76" s="724"/>
      <c r="M76" s="193" t="str">
        <f>IFERROR(INDEX('Controles de Corrupción'!$C$10:$AZ$249,MATCH(A76,'Controles de Corrupción'!$B$10:$B$249,0),4),"")</f>
        <v/>
      </c>
      <c r="N76" s="70" t="str">
        <f>IFERROR(INDEX('Controles de Corrupción'!$C$10:$AZ$249,MATCH(A76,'Controles de Corrupción'!$B$10:$B$249,0),40),"")</f>
        <v/>
      </c>
      <c r="O76" s="70" t="str">
        <f>IFERROR(INDEX('Controles de Corrupción'!$C$10:$AZ$249,MATCH(A76,'Controles de Corrupción'!$B$10:$B$249,0),41),"")</f>
        <v/>
      </c>
      <c r="P76" s="70" t="str">
        <f>IFERROR(INDEX('Controles de Corrupción'!$C$10:$AZ$249,MATCH(A76,'Controles de Corrupción'!$B$10:$B$249,0),42),"")</f>
        <v/>
      </c>
      <c r="Q76" s="62" t="str">
        <f>IFERROR(INDEX('Controles de Corrupción'!$C$10:$AZ$249,MATCH(A76,'Controles de Corrupción'!$B$10:$B$249,0),47),"")</f>
        <v/>
      </c>
    </row>
    <row r="77" spans="1:17" ht="43.5" customHeight="1" x14ac:dyDescent="0.25">
      <c r="A77" s="118" t="s">
        <v>609</v>
      </c>
      <c r="B77" s="775"/>
      <c r="C77" s="840"/>
      <c r="D77" s="723"/>
      <c r="E77" s="721"/>
      <c r="F77" s="724"/>
      <c r="G77" s="724"/>
      <c r="H77" s="837"/>
      <c r="I77" s="724"/>
      <c r="J77" s="724"/>
      <c r="K77" s="724"/>
      <c r="L77" s="724"/>
      <c r="M77" s="193" t="str">
        <f>IFERROR(INDEX('Controles de Corrupción'!$C$10:$AZ$249,MATCH(A77,'Controles de Corrupción'!$B$10:$B$249,0),4),"")</f>
        <v/>
      </c>
      <c r="N77" s="70" t="str">
        <f>IFERROR(INDEX('Controles de Corrupción'!$C$10:$AZ$249,MATCH(A77,'Controles de Corrupción'!$B$10:$B$249,0),40),"")</f>
        <v/>
      </c>
      <c r="O77" s="70" t="str">
        <f>IFERROR(INDEX('Controles de Corrupción'!$C$10:$AZ$249,MATCH(A77,'Controles de Corrupción'!$B$10:$B$249,0),41),"")</f>
        <v/>
      </c>
      <c r="P77" s="70" t="str">
        <f>IFERROR(INDEX('Controles de Corrupción'!$C$10:$AZ$249,MATCH(A77,'Controles de Corrupción'!$B$10:$B$249,0),42),"")</f>
        <v/>
      </c>
      <c r="Q77" s="62" t="str">
        <f>IFERROR(INDEX('Controles de Corrupción'!$C$10:$AZ$249,MATCH(A77,'Controles de Corrupción'!$B$10:$B$249,0),47),"")</f>
        <v/>
      </c>
    </row>
    <row r="78" spans="1:17" ht="43.5" customHeight="1" x14ac:dyDescent="0.25">
      <c r="A78" s="118" t="s">
        <v>610</v>
      </c>
      <c r="B78" s="718"/>
      <c r="C78" s="840"/>
      <c r="D78" s="723"/>
      <c r="E78" s="721"/>
      <c r="F78" s="724"/>
      <c r="G78" s="724"/>
      <c r="H78" s="734"/>
      <c r="I78" s="724"/>
      <c r="J78" s="724"/>
      <c r="K78" s="724"/>
      <c r="L78" s="724"/>
      <c r="M78" s="193" t="str">
        <f>IFERROR(INDEX('Controles de Corrupción'!$C$10:$AZ$249,MATCH(A78,'Controles de Corrupción'!$B$10:$B$249,0),4),"")</f>
        <v/>
      </c>
      <c r="N78" s="70" t="str">
        <f>IFERROR(INDEX('Controles de Corrupción'!$C$10:$AZ$249,MATCH(A78,'Controles de Corrupción'!$B$10:$B$249,0),40),"")</f>
        <v/>
      </c>
      <c r="O78" s="70" t="str">
        <f>IFERROR(INDEX('Controles de Corrupción'!$C$10:$AZ$249,MATCH(A78,'Controles de Corrupción'!$B$10:$B$249,0),41),"")</f>
        <v/>
      </c>
      <c r="P78" s="70" t="str">
        <f>IFERROR(INDEX('Controles de Corrupción'!$C$10:$AZ$249,MATCH(A78,'Controles de Corrupción'!$B$10:$B$249,0),42),"")</f>
        <v/>
      </c>
      <c r="Q78" s="62" t="str">
        <f>IFERROR(INDEX('Controles de Corrupción'!$C$10:$AZ$249,MATCH(A78,'Controles de Corrupción'!$B$10:$B$249,0),47),"")</f>
        <v/>
      </c>
    </row>
    <row r="79" spans="1:17" ht="43.5" customHeight="1" x14ac:dyDescent="0.25">
      <c r="A79" s="118" t="s">
        <v>611</v>
      </c>
      <c r="B79" s="771"/>
      <c r="C79" s="839" t="str">
        <f>IFERROR(INDEX('Riesgos de Corrupción'!$B$11:$BN$100,MATCH('Mapa Riesgo Corrupción'!B79,'Riesgos de Corrupción'!$B$11:$B$100,0),2),"")</f>
        <v/>
      </c>
      <c r="D79" s="722" t="str">
        <f>IFERROR(INDEX('Riesgos de Corrupción'!$B$11:$BN$100,MATCH('Mapa Riesgo Corrupción'!B79,'Riesgos de Corrupción'!$B$11:$B$100,0),4),"")</f>
        <v/>
      </c>
      <c r="E79" s="720" t="str">
        <f>IFERROR(INDEX('Riesgos de Corrupción'!$B$11:$BN$100,MATCH('Mapa Riesgo Corrupción'!B79,'Riesgos de Corrupción'!$B$11:$B$100,0),5),"")</f>
        <v/>
      </c>
      <c r="F79" s="733" t="str">
        <f>IFERROR(INDEX('Riesgos de Corrupción'!$B$11:$BN$100,MATCH('Mapa Riesgo Corrupción'!B79,'Riesgos de Corrupción'!$B$11:$B$100,0),18),"")</f>
        <v/>
      </c>
      <c r="G79" s="733" t="str">
        <f>IFERROR(INDEX('Riesgos de Corrupción'!$B$11:$BN$100,MATCH('Mapa Riesgo Corrupción'!B79,'Riesgos de Corrupción'!$B$11:$B$100,0),63),"")</f>
        <v/>
      </c>
      <c r="H79" s="836" t="str">
        <f>IFERROR(INDEX('Riesgos de Corrupción'!$B$11:$BN$100,MATCH('Mapa Riesgo Corrupción'!B79,'Riesgos de Corrupción'!$B$11:$B$100,0),64),"")</f>
        <v/>
      </c>
      <c r="I79" s="733" t="str">
        <f>IFERROR(INDEX('Controles de Corrupción'!$C$10:$AZ$249,MATCH('Mapa Riesgo Corrupción'!B79,'Controles de Corrupción'!$C$10:$C$249,0),33),"")</f>
        <v/>
      </c>
      <c r="J79" s="733" t="str">
        <f>IFERROR(INDEX('Controles de Corrupción'!$C$10:$AZ$249,MATCH('Mapa Riesgo Corrupción'!B79,'Controles de Corrupción'!$C$10:$C$249,0),36),"")</f>
        <v/>
      </c>
      <c r="K79" s="733" t="str">
        <f>IFERROR(INDEX('Controles de Corrupción'!$C$10:$AZ$249,MATCH('Mapa Riesgo Corrupción'!B79,'Controles de Corrupción'!$C$10:$C$249,0),37),"")</f>
        <v/>
      </c>
      <c r="L79" s="733" t="str">
        <f>IFERROR(INDEX('Controles de Corrupción'!$C$10:$AZ$249,MATCH('Mapa Riesgo Corrupción'!B79,'Controles de Corrupción'!$C$10:$C$249,0),38),"")</f>
        <v/>
      </c>
      <c r="M79" s="193" t="str">
        <f>IFERROR(INDEX('Controles de Corrupción'!$C$10:$AZ$249,MATCH(A79,'Controles de Corrupción'!$B$10:$B$249,0),4),"")</f>
        <v/>
      </c>
      <c r="N79" s="70" t="str">
        <f>IFERROR(INDEX('Controles de Corrupción'!$C$10:$AZ$249,MATCH(A79,'Controles de Corrupción'!$B$10:$B$249,0),40),"")</f>
        <v/>
      </c>
      <c r="O79" s="70" t="str">
        <f>IFERROR(INDEX('Controles de Corrupción'!$C$10:$AZ$249,MATCH(A79,'Controles de Corrupción'!$B$10:$B$249,0),41),"")</f>
        <v/>
      </c>
      <c r="P79" s="70" t="str">
        <f>IFERROR(INDEX('Controles de Corrupción'!$C$10:$AZ$249,MATCH(A79,'Controles de Corrupción'!$B$10:$B$249,0),42),"")</f>
        <v/>
      </c>
      <c r="Q79" s="62" t="str">
        <f>IFERROR(INDEX('Controles de Corrupción'!$C$10:$AZ$249,MATCH(A79,'Controles de Corrupción'!$B$10:$B$249,0),47),"")</f>
        <v/>
      </c>
    </row>
    <row r="80" spans="1:17" ht="43.5" customHeight="1" x14ac:dyDescent="0.25">
      <c r="A80" s="118" t="s">
        <v>612</v>
      </c>
      <c r="B80" s="775"/>
      <c r="C80" s="840"/>
      <c r="D80" s="723"/>
      <c r="E80" s="721"/>
      <c r="F80" s="724"/>
      <c r="G80" s="724"/>
      <c r="H80" s="837"/>
      <c r="I80" s="724"/>
      <c r="J80" s="724"/>
      <c r="K80" s="724"/>
      <c r="L80" s="724"/>
      <c r="M80" s="193" t="str">
        <f>IFERROR(INDEX('Controles de Corrupción'!$C$10:$AZ$249,MATCH(A80,'Controles de Corrupción'!$B$10:$B$249,0),4),"")</f>
        <v/>
      </c>
      <c r="N80" s="70" t="str">
        <f>IFERROR(INDEX('Controles de Corrupción'!$C$10:$AZ$249,MATCH(A80,'Controles de Corrupción'!$B$10:$B$249,0),40),"")</f>
        <v/>
      </c>
      <c r="O80" s="70" t="str">
        <f>IFERROR(INDEX('Controles de Corrupción'!$C$10:$AZ$249,MATCH(A80,'Controles de Corrupción'!$B$10:$B$249,0),41),"")</f>
        <v/>
      </c>
      <c r="P80" s="70" t="str">
        <f>IFERROR(INDEX('Controles de Corrupción'!$C$10:$AZ$249,MATCH(A80,'Controles de Corrupción'!$B$10:$B$249,0),42),"")</f>
        <v/>
      </c>
      <c r="Q80" s="62" t="str">
        <f>IFERROR(INDEX('Controles de Corrupción'!$C$10:$AZ$249,MATCH(A80,'Controles de Corrupción'!$B$10:$B$249,0),47),"")</f>
        <v/>
      </c>
    </row>
    <row r="81" spans="1:17" ht="43.5" customHeight="1" x14ac:dyDescent="0.25">
      <c r="A81" s="118" t="s">
        <v>613</v>
      </c>
      <c r="B81" s="775"/>
      <c r="C81" s="840"/>
      <c r="D81" s="723"/>
      <c r="E81" s="721"/>
      <c r="F81" s="724"/>
      <c r="G81" s="724"/>
      <c r="H81" s="837"/>
      <c r="I81" s="724"/>
      <c r="J81" s="724"/>
      <c r="K81" s="724"/>
      <c r="L81" s="724"/>
      <c r="M81" s="193" t="str">
        <f>IFERROR(INDEX('Controles de Corrupción'!$C$10:$AZ$249,MATCH(A81,'Controles de Corrupción'!$B$10:$B$249,0),4),"")</f>
        <v/>
      </c>
      <c r="N81" s="70" t="str">
        <f>IFERROR(INDEX('Controles de Corrupción'!$C$10:$AZ$249,MATCH(A81,'Controles de Corrupción'!$B$10:$B$249,0),40),"")</f>
        <v/>
      </c>
      <c r="O81" s="70" t="str">
        <f>IFERROR(INDEX('Controles de Corrupción'!$C$10:$AZ$249,MATCH(A81,'Controles de Corrupción'!$B$10:$B$249,0),41),"")</f>
        <v/>
      </c>
      <c r="P81" s="70" t="str">
        <f>IFERROR(INDEX('Controles de Corrupción'!$C$10:$AZ$249,MATCH(A81,'Controles de Corrupción'!$B$10:$B$249,0),42),"")</f>
        <v/>
      </c>
      <c r="Q81" s="62" t="str">
        <f>IFERROR(INDEX('Controles de Corrupción'!$C$10:$AZ$249,MATCH(A81,'Controles de Corrupción'!$B$10:$B$249,0),47),"")</f>
        <v/>
      </c>
    </row>
    <row r="82" spans="1:17" ht="43.5" customHeight="1" x14ac:dyDescent="0.25">
      <c r="A82" s="118" t="s">
        <v>614</v>
      </c>
      <c r="B82" s="775"/>
      <c r="C82" s="840"/>
      <c r="D82" s="723"/>
      <c r="E82" s="721"/>
      <c r="F82" s="724"/>
      <c r="G82" s="724"/>
      <c r="H82" s="837"/>
      <c r="I82" s="724"/>
      <c r="J82" s="724"/>
      <c r="K82" s="724"/>
      <c r="L82" s="724"/>
      <c r="M82" s="193" t="str">
        <f>IFERROR(INDEX('Controles de Corrupción'!$C$10:$AZ$249,MATCH(A82,'Controles de Corrupción'!$B$10:$B$249,0),4),"")</f>
        <v/>
      </c>
      <c r="N82" s="70" t="str">
        <f>IFERROR(INDEX('Controles de Corrupción'!$C$10:$AZ$249,MATCH(A82,'Controles de Corrupción'!$B$10:$B$249,0),40),"")</f>
        <v/>
      </c>
      <c r="O82" s="70" t="str">
        <f>IFERROR(INDEX('Controles de Corrupción'!$C$10:$AZ$249,MATCH(A82,'Controles de Corrupción'!$B$10:$B$249,0),41),"")</f>
        <v/>
      </c>
      <c r="P82" s="70" t="str">
        <f>IFERROR(INDEX('Controles de Corrupción'!$C$10:$AZ$249,MATCH(A82,'Controles de Corrupción'!$B$10:$B$249,0),42),"")</f>
        <v/>
      </c>
      <c r="Q82" s="62" t="str">
        <f>IFERROR(INDEX('Controles de Corrupción'!$C$10:$AZ$249,MATCH(A82,'Controles de Corrupción'!$B$10:$B$249,0),47),"")</f>
        <v/>
      </c>
    </row>
    <row r="83" spans="1:17" ht="43.5" customHeight="1" x14ac:dyDescent="0.25">
      <c r="A83" s="118" t="s">
        <v>615</v>
      </c>
      <c r="B83" s="775"/>
      <c r="C83" s="840"/>
      <c r="D83" s="723"/>
      <c r="E83" s="721"/>
      <c r="F83" s="724"/>
      <c r="G83" s="724"/>
      <c r="H83" s="837"/>
      <c r="I83" s="724"/>
      <c r="J83" s="724"/>
      <c r="K83" s="724"/>
      <c r="L83" s="724"/>
      <c r="M83" s="193" t="str">
        <f>IFERROR(INDEX('Controles de Corrupción'!$C$10:$AZ$249,MATCH(A83,'Controles de Corrupción'!$B$10:$B$249,0),4),"")</f>
        <v/>
      </c>
      <c r="N83" s="70" t="str">
        <f>IFERROR(INDEX('Controles de Corrupción'!$C$10:$AZ$249,MATCH(A83,'Controles de Corrupción'!$B$10:$B$249,0),40),"")</f>
        <v/>
      </c>
      <c r="O83" s="70" t="str">
        <f>IFERROR(INDEX('Controles de Corrupción'!$C$10:$AZ$249,MATCH(A83,'Controles de Corrupción'!$B$10:$B$249,0),41),"")</f>
        <v/>
      </c>
      <c r="P83" s="70" t="str">
        <f>IFERROR(INDEX('Controles de Corrupción'!$C$10:$AZ$249,MATCH(A83,'Controles de Corrupción'!$B$10:$B$249,0),42),"")</f>
        <v/>
      </c>
      <c r="Q83" s="62" t="str">
        <f>IFERROR(INDEX('Controles de Corrupción'!$C$10:$AZ$249,MATCH(A83,'Controles de Corrupción'!$B$10:$B$249,0),47),"")</f>
        <v/>
      </c>
    </row>
    <row r="84" spans="1:17" ht="43.5" customHeight="1" x14ac:dyDescent="0.25">
      <c r="A84" s="118" t="s">
        <v>616</v>
      </c>
      <c r="B84" s="718"/>
      <c r="C84" s="840"/>
      <c r="D84" s="723"/>
      <c r="E84" s="721"/>
      <c r="F84" s="724"/>
      <c r="G84" s="724"/>
      <c r="H84" s="734"/>
      <c r="I84" s="724"/>
      <c r="J84" s="724"/>
      <c r="K84" s="724"/>
      <c r="L84" s="724"/>
      <c r="M84" s="193" t="str">
        <f>IFERROR(INDEX('Controles de Corrupción'!$C$10:$AZ$249,MATCH(A84,'Controles de Corrupción'!$B$10:$B$249,0),4),"")</f>
        <v/>
      </c>
      <c r="N84" s="70" t="str">
        <f>IFERROR(INDEX('Controles de Corrupción'!$C$10:$AZ$249,MATCH(A84,'Controles de Corrupción'!$B$10:$B$249,0),40),"")</f>
        <v/>
      </c>
      <c r="O84" s="70" t="str">
        <f>IFERROR(INDEX('Controles de Corrupción'!$C$10:$AZ$249,MATCH(A84,'Controles de Corrupción'!$B$10:$B$249,0),41),"")</f>
        <v/>
      </c>
      <c r="P84" s="70" t="str">
        <f>IFERROR(INDEX('Controles de Corrupción'!$C$10:$AZ$249,MATCH(A84,'Controles de Corrupción'!$B$10:$B$249,0),42),"")</f>
        <v/>
      </c>
      <c r="Q84" s="62" t="str">
        <f>IFERROR(INDEX('Controles de Corrupción'!$C$10:$AZ$249,MATCH(A84,'Controles de Corrupción'!$B$10:$B$249,0),47),"")</f>
        <v/>
      </c>
    </row>
    <row r="85" spans="1:17" ht="43.5" customHeight="1" x14ac:dyDescent="0.25">
      <c r="A85" s="118" t="s">
        <v>617</v>
      </c>
      <c r="B85" s="771"/>
      <c r="C85" s="839" t="str">
        <f>IFERROR(INDEX('Riesgos de Corrupción'!$B$11:$BN$100,MATCH('Mapa Riesgo Corrupción'!B85,'Riesgos de Corrupción'!$B$11:$B$100,0),2),"")</f>
        <v/>
      </c>
      <c r="D85" s="722" t="str">
        <f>IFERROR(INDEX('Riesgos de Corrupción'!$B$11:$BN$100,MATCH('Mapa Riesgo Corrupción'!B85,'Riesgos de Corrupción'!$B$11:$B$100,0),4),"")</f>
        <v/>
      </c>
      <c r="E85" s="720" t="str">
        <f>IFERROR(INDEX('Riesgos de Corrupción'!$B$11:$BN$100,MATCH('Mapa Riesgo Corrupción'!B85,'Riesgos de Corrupción'!$B$11:$B$100,0),5),"")</f>
        <v/>
      </c>
      <c r="F85" s="733" t="str">
        <f>IFERROR(INDEX('Riesgos de Corrupción'!$B$11:$BN$100,MATCH('Mapa Riesgo Corrupción'!B85,'Riesgos de Corrupción'!$B$11:$B$100,0),18),"")</f>
        <v/>
      </c>
      <c r="G85" s="733" t="str">
        <f>IFERROR(INDEX('Riesgos de Corrupción'!$B$11:$BN$100,MATCH('Mapa Riesgo Corrupción'!B85,'Riesgos de Corrupción'!$B$11:$B$100,0),63),"")</f>
        <v/>
      </c>
      <c r="H85" s="836" t="str">
        <f>IFERROR(INDEX('Riesgos de Corrupción'!$B$11:$BN$100,MATCH('Mapa Riesgo Corrupción'!B85,'Riesgos de Corrupción'!$B$11:$B$100,0),64),"")</f>
        <v/>
      </c>
      <c r="I85" s="733" t="str">
        <f>IFERROR(INDEX('Controles de Corrupción'!$C$10:$AZ$249,MATCH('Mapa Riesgo Corrupción'!B85,'Controles de Corrupción'!$C$10:$C$249,0),33),"")</f>
        <v/>
      </c>
      <c r="J85" s="733" t="str">
        <f>IFERROR(INDEX('Controles de Corrupción'!$C$10:$AZ$249,MATCH('Mapa Riesgo Corrupción'!B85,'Controles de Corrupción'!$C$10:$C$249,0),36),"")</f>
        <v/>
      </c>
      <c r="K85" s="733" t="str">
        <f>IFERROR(INDEX('Controles de Corrupción'!$C$10:$AZ$249,MATCH('Mapa Riesgo Corrupción'!B85,'Controles de Corrupción'!$C$10:$C$249,0),37),"")</f>
        <v/>
      </c>
      <c r="L85" s="733" t="str">
        <f>IFERROR(INDEX('Controles de Corrupción'!$C$10:$AZ$249,MATCH('Mapa Riesgo Corrupción'!B85,'Controles de Corrupción'!$C$10:$C$249,0),38),"")</f>
        <v/>
      </c>
      <c r="M85" s="193" t="str">
        <f>IFERROR(INDEX('Controles de Corrupción'!$C$10:$AZ$249,MATCH(A85,'Controles de Corrupción'!$B$10:$B$249,0),4),"")</f>
        <v/>
      </c>
      <c r="N85" s="70" t="str">
        <f>IFERROR(INDEX('Controles de Corrupción'!$C$10:$AZ$249,MATCH(A85,'Controles de Corrupción'!$B$10:$B$249,0),40),"")</f>
        <v/>
      </c>
      <c r="O85" s="70" t="str">
        <f>IFERROR(INDEX('Controles de Corrupción'!$C$10:$AZ$249,MATCH(A85,'Controles de Corrupción'!$B$10:$B$249,0),41),"")</f>
        <v/>
      </c>
      <c r="P85" s="70" t="str">
        <f>IFERROR(INDEX('Controles de Corrupción'!$C$10:$AZ$249,MATCH(A85,'Controles de Corrupción'!$B$10:$B$249,0),42),"")</f>
        <v/>
      </c>
      <c r="Q85" s="62" t="str">
        <f>IFERROR(INDEX('Controles de Corrupción'!$C$10:$AZ$249,MATCH(A85,'Controles de Corrupción'!$B$10:$B$249,0),47),"")</f>
        <v/>
      </c>
    </row>
    <row r="86" spans="1:17" ht="43.5" customHeight="1" x14ac:dyDescent="0.25">
      <c r="A86" s="118" t="s">
        <v>618</v>
      </c>
      <c r="B86" s="775"/>
      <c r="C86" s="840"/>
      <c r="D86" s="723"/>
      <c r="E86" s="721"/>
      <c r="F86" s="724"/>
      <c r="G86" s="724"/>
      <c r="H86" s="837"/>
      <c r="I86" s="724"/>
      <c r="J86" s="724"/>
      <c r="K86" s="724"/>
      <c r="L86" s="724"/>
      <c r="M86" s="193" t="str">
        <f>IFERROR(INDEX('Controles de Corrupción'!$C$10:$AZ$249,MATCH(A86,'Controles de Corrupción'!$B$10:$B$249,0),4),"")</f>
        <v/>
      </c>
      <c r="N86" s="70" t="str">
        <f>IFERROR(INDEX('Controles de Corrupción'!$C$10:$AZ$249,MATCH(A86,'Controles de Corrupción'!$B$10:$B$249,0),40),"")</f>
        <v/>
      </c>
      <c r="O86" s="70" t="str">
        <f>IFERROR(INDEX('Controles de Corrupción'!$C$10:$AZ$249,MATCH(A86,'Controles de Corrupción'!$B$10:$B$249,0),41),"")</f>
        <v/>
      </c>
      <c r="P86" s="70" t="str">
        <f>IFERROR(INDEX('Controles de Corrupción'!$C$10:$AZ$249,MATCH(A86,'Controles de Corrupción'!$B$10:$B$249,0),42),"")</f>
        <v/>
      </c>
      <c r="Q86" s="62" t="str">
        <f>IFERROR(INDEX('Controles de Corrupción'!$C$10:$AZ$249,MATCH(A86,'Controles de Corrupción'!$B$10:$B$249,0),47),"")</f>
        <v/>
      </c>
    </row>
    <row r="87" spans="1:17" ht="43.5" customHeight="1" x14ac:dyDescent="0.25">
      <c r="A87" s="118" t="s">
        <v>619</v>
      </c>
      <c r="B87" s="775"/>
      <c r="C87" s="840"/>
      <c r="D87" s="723"/>
      <c r="E87" s="721"/>
      <c r="F87" s="724"/>
      <c r="G87" s="724"/>
      <c r="H87" s="837"/>
      <c r="I87" s="724"/>
      <c r="J87" s="724"/>
      <c r="K87" s="724"/>
      <c r="L87" s="724"/>
      <c r="M87" s="193" t="str">
        <f>IFERROR(INDEX('Controles de Corrupción'!$C$10:$AZ$249,MATCH(A87,'Controles de Corrupción'!$B$10:$B$249,0),4),"")</f>
        <v/>
      </c>
      <c r="N87" s="70" t="str">
        <f>IFERROR(INDEX('Controles de Corrupción'!$C$10:$AZ$249,MATCH(A87,'Controles de Corrupción'!$B$10:$B$249,0),40),"")</f>
        <v/>
      </c>
      <c r="O87" s="70" t="str">
        <f>IFERROR(INDEX('Controles de Corrupción'!$C$10:$AZ$249,MATCH(A87,'Controles de Corrupción'!$B$10:$B$249,0),41),"")</f>
        <v/>
      </c>
      <c r="P87" s="70" t="str">
        <f>IFERROR(INDEX('Controles de Corrupción'!$C$10:$AZ$249,MATCH(A87,'Controles de Corrupción'!$B$10:$B$249,0),42),"")</f>
        <v/>
      </c>
      <c r="Q87" s="62" t="str">
        <f>IFERROR(INDEX('Controles de Corrupción'!$C$10:$AZ$249,MATCH(A87,'Controles de Corrupción'!$B$10:$B$249,0),47),"")</f>
        <v/>
      </c>
    </row>
    <row r="88" spans="1:17" ht="43.5" customHeight="1" x14ac:dyDescent="0.25">
      <c r="A88" s="118" t="s">
        <v>620</v>
      </c>
      <c r="B88" s="775"/>
      <c r="C88" s="840"/>
      <c r="D88" s="723"/>
      <c r="E88" s="721"/>
      <c r="F88" s="724"/>
      <c r="G88" s="724"/>
      <c r="H88" s="837"/>
      <c r="I88" s="724"/>
      <c r="J88" s="724"/>
      <c r="K88" s="724"/>
      <c r="L88" s="724"/>
      <c r="M88" s="193" t="str">
        <f>IFERROR(INDEX('Controles de Corrupción'!$C$10:$AZ$249,MATCH(A88,'Controles de Corrupción'!$B$10:$B$249,0),4),"")</f>
        <v/>
      </c>
      <c r="N88" s="70" t="str">
        <f>IFERROR(INDEX('Controles de Corrupción'!$C$10:$AZ$249,MATCH(A88,'Controles de Corrupción'!$B$10:$B$249,0),40),"")</f>
        <v/>
      </c>
      <c r="O88" s="70" t="str">
        <f>IFERROR(INDEX('Controles de Corrupción'!$C$10:$AZ$249,MATCH(A88,'Controles de Corrupción'!$B$10:$B$249,0),41),"")</f>
        <v/>
      </c>
      <c r="P88" s="70" t="str">
        <f>IFERROR(INDEX('Controles de Corrupción'!$C$10:$AZ$249,MATCH(A88,'Controles de Corrupción'!$B$10:$B$249,0),42),"")</f>
        <v/>
      </c>
      <c r="Q88" s="62" t="str">
        <f>IFERROR(INDEX('Controles de Corrupción'!$C$10:$AZ$249,MATCH(A88,'Controles de Corrupción'!$B$10:$B$249,0),47),"")</f>
        <v/>
      </c>
    </row>
    <row r="89" spans="1:17" ht="43.5" customHeight="1" x14ac:dyDescent="0.25">
      <c r="A89" s="118" t="s">
        <v>621</v>
      </c>
      <c r="B89" s="775"/>
      <c r="C89" s="840"/>
      <c r="D89" s="723"/>
      <c r="E89" s="721"/>
      <c r="F89" s="724"/>
      <c r="G89" s="724"/>
      <c r="H89" s="837"/>
      <c r="I89" s="724"/>
      <c r="J89" s="724"/>
      <c r="K89" s="724"/>
      <c r="L89" s="724"/>
      <c r="M89" s="193" t="str">
        <f>IFERROR(INDEX('Controles de Corrupción'!$C$10:$AZ$249,MATCH(A89,'Controles de Corrupción'!$B$10:$B$249,0),4),"")</f>
        <v/>
      </c>
      <c r="N89" s="70" t="str">
        <f>IFERROR(INDEX('Controles de Corrupción'!$C$10:$AZ$249,MATCH(A89,'Controles de Corrupción'!$B$10:$B$249,0),40),"")</f>
        <v/>
      </c>
      <c r="O89" s="70" t="str">
        <f>IFERROR(INDEX('Controles de Corrupción'!$C$10:$AZ$249,MATCH(A89,'Controles de Corrupción'!$B$10:$B$249,0),41),"")</f>
        <v/>
      </c>
      <c r="P89" s="70" t="str">
        <f>IFERROR(INDEX('Controles de Corrupción'!$C$10:$AZ$249,MATCH(A89,'Controles de Corrupción'!$B$10:$B$249,0),42),"")</f>
        <v/>
      </c>
      <c r="Q89" s="62" t="str">
        <f>IFERROR(INDEX('Controles de Corrupción'!$C$10:$AZ$249,MATCH(A89,'Controles de Corrupción'!$B$10:$B$249,0),47),"")</f>
        <v/>
      </c>
    </row>
    <row r="90" spans="1:17" ht="43.5" customHeight="1" x14ac:dyDescent="0.25">
      <c r="A90" s="118" t="s">
        <v>622</v>
      </c>
      <c r="B90" s="718"/>
      <c r="C90" s="840"/>
      <c r="D90" s="723"/>
      <c r="E90" s="721"/>
      <c r="F90" s="724"/>
      <c r="G90" s="724"/>
      <c r="H90" s="734"/>
      <c r="I90" s="724"/>
      <c r="J90" s="724"/>
      <c r="K90" s="724"/>
      <c r="L90" s="724"/>
      <c r="M90" s="193" t="str">
        <f>IFERROR(INDEX('Controles de Corrupción'!$C$10:$AZ$249,MATCH(A90,'Controles de Corrupción'!$B$10:$B$249,0),4),"")</f>
        <v/>
      </c>
      <c r="N90" s="70" t="str">
        <f>IFERROR(INDEX('Controles de Corrupción'!$C$10:$AZ$249,MATCH(A90,'Controles de Corrupción'!$B$10:$B$249,0),40),"")</f>
        <v/>
      </c>
      <c r="O90" s="70" t="str">
        <f>IFERROR(INDEX('Controles de Corrupción'!$C$10:$AZ$249,MATCH(A90,'Controles de Corrupción'!$B$10:$B$249,0),41),"")</f>
        <v/>
      </c>
      <c r="P90" s="70" t="str">
        <f>IFERROR(INDEX('Controles de Corrupción'!$C$10:$AZ$249,MATCH(A90,'Controles de Corrupción'!$B$10:$B$249,0),42),"")</f>
        <v/>
      </c>
      <c r="Q90" s="62" t="str">
        <f>IFERROR(INDEX('Controles de Corrupción'!$C$10:$AZ$249,MATCH(A90,'Controles de Corrupción'!$B$10:$B$249,0),47),"")</f>
        <v/>
      </c>
    </row>
    <row r="91" spans="1:17" ht="43.5" customHeight="1" x14ac:dyDescent="0.25">
      <c r="A91" s="118" t="s">
        <v>623</v>
      </c>
      <c r="B91" s="771"/>
      <c r="C91" s="839" t="str">
        <f>IFERROR(INDEX('Riesgos de Corrupción'!$B$11:$BN$100,MATCH('Mapa Riesgo Corrupción'!B91,'Riesgos de Corrupción'!$B$11:$B$100,0),2),"")</f>
        <v/>
      </c>
      <c r="D91" s="722" t="str">
        <f>IFERROR(INDEX('Riesgos de Corrupción'!$B$11:$BN$100,MATCH('Mapa Riesgo Corrupción'!B91,'Riesgos de Corrupción'!$B$11:$B$100,0),4),"")</f>
        <v/>
      </c>
      <c r="E91" s="846" t="str">
        <f>IFERROR(INDEX('Riesgos de Corrupción'!$B$11:$BN$100,MATCH('Mapa Riesgo Corrupción'!B91,'Riesgos de Corrupción'!$B$11:$B$100,0),5),"")</f>
        <v/>
      </c>
      <c r="F91" s="733" t="str">
        <f>IFERROR(INDEX('Riesgos de Corrupción'!$B$11:$BN$100,MATCH('Mapa Riesgo Corrupción'!B91,'Riesgos de Corrupción'!$B$11:$B$100,0),18),"")</f>
        <v/>
      </c>
      <c r="G91" s="733" t="str">
        <f>IFERROR(INDEX('Riesgos de Corrupción'!$B$11:$BN$100,MATCH('Mapa Riesgo Corrupción'!B91,'Riesgos de Corrupción'!$B$11:$B$100,0),63),"")</f>
        <v/>
      </c>
      <c r="H91" s="836" t="str">
        <f>IFERROR(INDEX('Riesgos de Corrupción'!$B$11:$BN$100,MATCH('Mapa Riesgo Corrupción'!B91,'Riesgos de Corrupción'!$B$11:$B$100,0),64),"")</f>
        <v/>
      </c>
      <c r="I91" s="733" t="str">
        <f>IFERROR(INDEX('Controles de Corrupción'!$C$10:$AZ$249,MATCH('Mapa Riesgo Corrupción'!B91,'Controles de Corrupción'!$C$10:$C$249,0),33),"")</f>
        <v/>
      </c>
      <c r="J91" s="733" t="str">
        <f>IFERROR(INDEX('Controles de Corrupción'!$C$10:$AZ$249,MATCH('Mapa Riesgo Corrupción'!B91,'Controles de Corrupción'!$C$10:$C$249,0),36),"")</f>
        <v/>
      </c>
      <c r="K91" s="733" t="str">
        <f>IFERROR(INDEX('Controles de Corrupción'!$C$10:$AZ$249,MATCH('Mapa Riesgo Corrupción'!B91,'Controles de Corrupción'!$C$10:$C$249,0),37),"")</f>
        <v/>
      </c>
      <c r="L91" s="733" t="str">
        <f>IFERROR(INDEX('Controles de Corrupción'!$C$10:$AZ$249,MATCH('Mapa Riesgo Corrupción'!B91,'Controles de Corrupción'!$C$10:$C$249,0),38),"")</f>
        <v/>
      </c>
      <c r="M91" s="193" t="str">
        <f>IFERROR(INDEX('Controles de Corrupción'!$C$10:$AZ$249,MATCH(A91,'Controles de Corrupción'!$B$10:$B$249,0),4),"")</f>
        <v/>
      </c>
      <c r="N91" s="70" t="str">
        <f>IFERROR(INDEX('Controles de Corrupción'!$C$10:$AZ$249,MATCH(A91,'Controles de Corrupción'!$B$10:$B$249,0),40),"")</f>
        <v/>
      </c>
      <c r="O91" s="70" t="str">
        <f>IFERROR(INDEX('Controles de Corrupción'!$C$10:$AZ$249,MATCH(A91,'Controles de Corrupción'!$B$10:$B$249,0),41),"")</f>
        <v/>
      </c>
      <c r="P91" s="70" t="str">
        <f>IFERROR(INDEX('Controles de Corrupción'!$C$10:$AZ$249,MATCH(A91,'Controles de Corrupción'!$B$10:$B$249,0),42),"")</f>
        <v/>
      </c>
      <c r="Q91" s="62" t="str">
        <f>IFERROR(INDEX('Controles de Corrupción'!$C$10:$AZ$249,MATCH(A91,'Controles de Corrupción'!$B$10:$B$249,0),47),"")</f>
        <v/>
      </c>
    </row>
    <row r="92" spans="1:17" ht="43.5" customHeight="1" x14ac:dyDescent="0.25">
      <c r="A92" s="118" t="s">
        <v>624</v>
      </c>
      <c r="B92" s="775"/>
      <c r="C92" s="840"/>
      <c r="D92" s="723"/>
      <c r="E92" s="847"/>
      <c r="F92" s="724"/>
      <c r="G92" s="724"/>
      <c r="H92" s="837"/>
      <c r="I92" s="724"/>
      <c r="J92" s="724"/>
      <c r="K92" s="724"/>
      <c r="L92" s="724"/>
      <c r="M92" s="193" t="str">
        <f>IFERROR(INDEX('Controles de Corrupción'!$C$10:$AZ$249,MATCH(A92,'Controles de Corrupción'!$B$10:$B$249,0),4),"")</f>
        <v/>
      </c>
      <c r="N92" s="70" t="str">
        <f>IFERROR(INDEX('Controles de Corrupción'!$C$10:$AZ$249,MATCH(A92,'Controles de Corrupción'!$B$10:$B$249,0),40),"")</f>
        <v/>
      </c>
      <c r="O92" s="70" t="str">
        <f>IFERROR(INDEX('Controles de Corrupción'!$C$10:$AZ$249,MATCH(A92,'Controles de Corrupción'!$B$10:$B$249,0),41),"")</f>
        <v/>
      </c>
      <c r="P92" s="70" t="str">
        <f>IFERROR(INDEX('Controles de Corrupción'!$C$10:$AZ$249,MATCH(A92,'Controles de Corrupción'!$B$10:$B$249,0),42),"")</f>
        <v/>
      </c>
      <c r="Q92" s="62" t="str">
        <f>IFERROR(INDEX('Controles de Corrupción'!$C$10:$AZ$249,MATCH(A92,'Controles de Corrupción'!$B$10:$B$249,0),47),"")</f>
        <v/>
      </c>
    </row>
    <row r="93" spans="1:17" ht="43.5" customHeight="1" x14ac:dyDescent="0.25">
      <c r="A93" s="118" t="s">
        <v>625</v>
      </c>
      <c r="B93" s="775"/>
      <c r="C93" s="840"/>
      <c r="D93" s="723"/>
      <c r="E93" s="847"/>
      <c r="F93" s="724"/>
      <c r="G93" s="724"/>
      <c r="H93" s="837"/>
      <c r="I93" s="724"/>
      <c r="J93" s="724"/>
      <c r="K93" s="724"/>
      <c r="L93" s="724"/>
      <c r="M93" s="193" t="str">
        <f>IFERROR(INDEX('Controles de Corrupción'!$C$10:$AZ$249,MATCH(A93,'Controles de Corrupción'!$B$10:$B$249,0),4),"")</f>
        <v/>
      </c>
      <c r="N93" s="70" t="str">
        <f>IFERROR(INDEX('Controles de Corrupción'!$C$10:$AZ$249,MATCH(A93,'Controles de Corrupción'!$B$10:$B$249,0),40),"")</f>
        <v/>
      </c>
      <c r="O93" s="70" t="str">
        <f>IFERROR(INDEX('Controles de Corrupción'!$C$10:$AZ$249,MATCH(A93,'Controles de Corrupción'!$B$10:$B$249,0),41),"")</f>
        <v/>
      </c>
      <c r="P93" s="70" t="str">
        <f>IFERROR(INDEX('Controles de Corrupción'!$C$10:$AZ$249,MATCH(A93,'Controles de Corrupción'!$B$10:$B$249,0),42),"")</f>
        <v/>
      </c>
      <c r="Q93" s="62" t="str">
        <f>IFERROR(INDEX('Controles de Corrupción'!$C$10:$AZ$249,MATCH(A93,'Controles de Corrupción'!$B$10:$B$249,0),47),"")</f>
        <v/>
      </c>
    </row>
    <row r="94" spans="1:17" ht="43.5" customHeight="1" x14ac:dyDescent="0.25">
      <c r="A94" s="118" t="s">
        <v>626</v>
      </c>
      <c r="B94" s="775"/>
      <c r="C94" s="840"/>
      <c r="D94" s="723"/>
      <c r="E94" s="847"/>
      <c r="F94" s="724"/>
      <c r="G94" s="724"/>
      <c r="H94" s="837"/>
      <c r="I94" s="724"/>
      <c r="J94" s="724"/>
      <c r="K94" s="724"/>
      <c r="L94" s="724"/>
      <c r="M94" s="193" t="str">
        <f>IFERROR(INDEX('Controles de Corrupción'!$C$10:$AZ$249,MATCH(A94,'Controles de Corrupción'!$B$10:$B$249,0),4),"")</f>
        <v/>
      </c>
      <c r="N94" s="70" t="str">
        <f>IFERROR(INDEX('Controles de Corrupción'!$C$10:$AZ$249,MATCH(A94,'Controles de Corrupción'!$B$10:$B$249,0),40),"")</f>
        <v/>
      </c>
      <c r="O94" s="70" t="str">
        <f>IFERROR(INDEX('Controles de Corrupción'!$C$10:$AZ$249,MATCH(A94,'Controles de Corrupción'!$B$10:$B$249,0),41),"")</f>
        <v/>
      </c>
      <c r="P94" s="70" t="str">
        <f>IFERROR(INDEX('Controles de Corrupción'!$C$10:$AZ$249,MATCH(A94,'Controles de Corrupción'!$B$10:$B$249,0),42),"")</f>
        <v/>
      </c>
      <c r="Q94" s="62" t="str">
        <f>IFERROR(INDEX('Controles de Corrupción'!$C$10:$AZ$249,MATCH(A94,'Controles de Corrupción'!$B$10:$B$249,0),47),"")</f>
        <v/>
      </c>
    </row>
    <row r="95" spans="1:17" ht="43.5" customHeight="1" x14ac:dyDescent="0.25">
      <c r="A95" s="118" t="s">
        <v>627</v>
      </c>
      <c r="B95" s="775"/>
      <c r="C95" s="840"/>
      <c r="D95" s="723"/>
      <c r="E95" s="847"/>
      <c r="F95" s="724"/>
      <c r="G95" s="724"/>
      <c r="H95" s="837"/>
      <c r="I95" s="724"/>
      <c r="J95" s="724"/>
      <c r="K95" s="724"/>
      <c r="L95" s="724"/>
      <c r="M95" s="193" t="str">
        <f>IFERROR(INDEX('Controles de Corrupción'!$C$10:$AZ$249,MATCH(A95,'Controles de Corrupción'!$B$10:$B$249,0),4),"")</f>
        <v/>
      </c>
      <c r="N95" s="70" t="str">
        <f>IFERROR(INDEX('Controles de Corrupción'!$C$10:$AZ$249,MATCH(A95,'Controles de Corrupción'!$B$10:$B$249,0),40),"")</f>
        <v/>
      </c>
      <c r="O95" s="70" t="str">
        <f>IFERROR(INDEX('Controles de Corrupción'!$C$10:$AZ$249,MATCH(A95,'Controles de Corrupción'!$B$10:$B$249,0),41),"")</f>
        <v/>
      </c>
      <c r="P95" s="70" t="str">
        <f>IFERROR(INDEX('Controles de Corrupción'!$C$10:$AZ$249,MATCH(A95,'Controles de Corrupción'!$B$10:$B$249,0),42),"")</f>
        <v/>
      </c>
      <c r="Q95" s="62" t="str">
        <f>IFERROR(INDEX('Controles de Corrupción'!$C$10:$AZ$249,MATCH(A95,'Controles de Corrupción'!$B$10:$B$249,0),47),"")</f>
        <v/>
      </c>
    </row>
    <row r="96" spans="1:17" ht="43.5" customHeight="1" x14ac:dyDescent="0.25">
      <c r="A96" s="118" t="s">
        <v>628</v>
      </c>
      <c r="B96" s="718"/>
      <c r="C96" s="840"/>
      <c r="D96" s="723"/>
      <c r="E96" s="847"/>
      <c r="F96" s="724"/>
      <c r="G96" s="724"/>
      <c r="H96" s="734"/>
      <c r="I96" s="724"/>
      <c r="J96" s="724"/>
      <c r="K96" s="724"/>
      <c r="L96" s="724"/>
      <c r="M96" s="193" t="str">
        <f>IFERROR(INDEX('Controles de Corrupción'!$C$10:$AZ$249,MATCH(A96,'Controles de Corrupción'!$B$10:$B$249,0),4),"")</f>
        <v/>
      </c>
      <c r="N96" s="70" t="str">
        <f>IFERROR(INDEX('Controles de Corrupción'!$C$10:$AZ$249,MATCH(A96,'Controles de Corrupción'!$B$10:$B$249,0),40),"")</f>
        <v/>
      </c>
      <c r="O96" s="70" t="str">
        <f>IFERROR(INDEX('Controles de Corrupción'!$C$10:$AZ$249,MATCH(A96,'Controles de Corrupción'!$B$10:$B$249,0),41),"")</f>
        <v/>
      </c>
      <c r="P96" s="70" t="str">
        <f>IFERROR(INDEX('Controles de Corrupción'!$C$10:$AZ$249,MATCH(A96,'Controles de Corrupción'!$B$10:$B$249,0),42),"")</f>
        <v/>
      </c>
      <c r="Q96" s="62" t="str">
        <f>IFERROR(INDEX('Controles de Corrupción'!$C$10:$AZ$249,MATCH(A96,'Controles de Corrupción'!$B$10:$B$249,0),47),"")</f>
        <v/>
      </c>
    </row>
    <row r="97" spans="1:17" ht="50.25" customHeight="1" x14ac:dyDescent="0.25">
      <c r="A97" s="118" t="s">
        <v>629</v>
      </c>
      <c r="B97" s="841"/>
      <c r="C97" s="844" t="str">
        <f>IFERROR(INDEX('Riesgos de Corrupción'!$B$11:$BN$100,MATCH('Mapa Riesgo Corrupción'!B97,'Riesgos de Corrupción'!$B$11:$B$100,0),2),"")</f>
        <v/>
      </c>
      <c r="D97" s="722" t="str">
        <f>IFERROR(INDEX('Riesgos de Corrupción'!$B$11:$BN$100,MATCH('Mapa Riesgo Corrupción'!B97,'Riesgos de Corrupción'!$B$11:$B$100,0),4),"")</f>
        <v/>
      </c>
      <c r="E97" s="846" t="str">
        <f>IFERROR(INDEX('Riesgos de Corrupción'!$B$11:$BN$100,MATCH('Mapa Riesgo Corrupción'!B97,'Riesgos de Corrupción'!$B$11:$B$100,0),5),"")</f>
        <v/>
      </c>
      <c r="F97" s="733" t="str">
        <f>IFERROR(INDEX('Riesgos de Corrupción'!$B$11:$BN$100,MATCH('Mapa Riesgo Corrupción'!B97,'Riesgos de Corrupción'!$B$11:$B$100,0),18),"")</f>
        <v/>
      </c>
      <c r="G97" s="733" t="str">
        <f>IFERROR(INDEX('Riesgos de Corrupción'!$B$11:$BN$100,MATCH('Mapa Riesgo Corrupción'!B97,'Riesgos de Corrupción'!$B$11:$B$100,0),63),"")</f>
        <v/>
      </c>
      <c r="H97" s="836" t="str">
        <f>IFERROR(INDEX('Riesgos de Corrupción'!$B$11:$BN$100,MATCH('Mapa Riesgo Corrupción'!B97,'Riesgos de Corrupción'!$B$11:$B$100,0),64),"")</f>
        <v/>
      </c>
      <c r="I97" s="733" t="str">
        <f>IFERROR(INDEX('Controles de Corrupción'!$C$10:$AZ$249,MATCH('Mapa Riesgo Corrupción'!B97,'Controles de Corrupción'!$C$10:$C$249,0),33),"")</f>
        <v/>
      </c>
      <c r="J97" s="733" t="str">
        <f>IFERROR(INDEX('Controles de Corrupción'!$C$10:$AZ$249,MATCH('Mapa Riesgo Corrupción'!B97,'Controles de Corrupción'!$C$10:$C$249,0),36),"")</f>
        <v/>
      </c>
      <c r="K97" s="733" t="str">
        <f>IFERROR(INDEX('Controles de Corrupción'!$C$10:$AZ$249,MATCH('Mapa Riesgo Corrupción'!B97,'Controles de Corrupción'!$C$10:$C$249,0),37),"")</f>
        <v/>
      </c>
      <c r="L97" s="733" t="str">
        <f>IFERROR(INDEX('Controles de Corrupción'!$C$10:$AZ$249,MATCH('Mapa Riesgo Corrupción'!B97,'Controles de Corrupción'!$C$10:$C$249,0),38),"")</f>
        <v/>
      </c>
      <c r="M97" s="193" t="str">
        <f>IFERROR(INDEX('Controles de Corrupción'!$C$10:$AZ$249,MATCH(A97,'Controles de Corrupción'!$B$10:$B$249,0),4),"")</f>
        <v/>
      </c>
      <c r="N97" s="70" t="str">
        <f>IFERROR(INDEX('Controles de Corrupción'!$C$10:$AZ$249,MATCH(A97,'Controles de Corrupción'!$B$10:$B$249,0),40),"")</f>
        <v/>
      </c>
      <c r="O97" s="70" t="str">
        <f>IFERROR(INDEX('Controles de Corrupción'!$C$10:$AZ$249,MATCH(A97,'Controles de Corrupción'!$B$10:$B$249,0),41),"")</f>
        <v/>
      </c>
      <c r="P97" s="70" t="str">
        <f>IFERROR(INDEX('Controles de Corrupción'!$C$10:$AZ$249,MATCH(A97,'Controles de Corrupción'!$B$10:$B$249,0),42),"")</f>
        <v/>
      </c>
      <c r="Q97" s="62" t="str">
        <f>IFERROR(INDEX('Controles de Corrupción'!$C$10:$AZ$249,MATCH(A97,'Controles de Corrupción'!$B$10:$B$249,0),47),"")</f>
        <v/>
      </c>
    </row>
    <row r="98" spans="1:17" ht="50.25" customHeight="1" x14ac:dyDescent="0.25">
      <c r="A98" s="118" t="s">
        <v>630</v>
      </c>
      <c r="B98" s="842"/>
      <c r="C98" s="845"/>
      <c r="D98" s="723"/>
      <c r="E98" s="847"/>
      <c r="F98" s="724"/>
      <c r="G98" s="724"/>
      <c r="H98" s="837"/>
      <c r="I98" s="724"/>
      <c r="J98" s="724"/>
      <c r="K98" s="724"/>
      <c r="L98" s="724"/>
      <c r="M98" s="193" t="str">
        <f>IFERROR(INDEX('Controles de Corrupción'!$C$10:$AZ$249,MATCH(A98,'Controles de Corrupción'!$B$10:$B$249,0),4),"")</f>
        <v/>
      </c>
      <c r="N98" s="70" t="str">
        <f>IFERROR(INDEX('Controles de Corrupción'!$C$10:$AZ$249,MATCH(A98,'Controles de Corrupción'!$B$10:$B$249,0),40),"")</f>
        <v/>
      </c>
      <c r="O98" s="70" t="str">
        <f>IFERROR(INDEX('Controles de Corrupción'!$C$10:$AZ$249,MATCH(A98,'Controles de Corrupción'!$B$10:$B$249,0),41),"")</f>
        <v/>
      </c>
      <c r="P98" s="70" t="str">
        <f>IFERROR(INDEX('Controles de Corrupción'!$C$10:$AZ$249,MATCH(A98,'Controles de Corrupción'!$B$10:$B$249,0),42),"")</f>
        <v/>
      </c>
      <c r="Q98" s="62" t="str">
        <f>IFERROR(INDEX('Controles de Corrupción'!$C$10:$AZ$249,MATCH(A98,'Controles de Corrupción'!$B$10:$B$249,0),47),"")</f>
        <v/>
      </c>
    </row>
    <row r="99" spans="1:17" ht="50.25" customHeight="1" x14ac:dyDescent="0.25">
      <c r="A99" s="118" t="s">
        <v>631</v>
      </c>
      <c r="B99" s="842"/>
      <c r="C99" s="845"/>
      <c r="D99" s="723"/>
      <c r="E99" s="847"/>
      <c r="F99" s="724"/>
      <c r="G99" s="724"/>
      <c r="H99" s="837"/>
      <c r="I99" s="724"/>
      <c r="J99" s="724"/>
      <c r="K99" s="724"/>
      <c r="L99" s="724"/>
      <c r="M99" s="193" t="str">
        <f>IFERROR(INDEX('Controles de Corrupción'!$C$10:$AZ$249,MATCH(A99,'Controles de Corrupción'!$B$10:$B$249,0),4),"")</f>
        <v/>
      </c>
      <c r="N99" s="70" t="str">
        <f>IFERROR(INDEX('Controles de Corrupción'!$C$10:$AZ$249,MATCH(A99,'Controles de Corrupción'!$B$10:$B$249,0),40),"")</f>
        <v/>
      </c>
      <c r="O99" s="70" t="str">
        <f>IFERROR(INDEX('Controles de Corrupción'!$C$10:$AZ$249,MATCH(A99,'Controles de Corrupción'!$B$10:$B$249,0),41),"")</f>
        <v/>
      </c>
      <c r="P99" s="70" t="str">
        <f>IFERROR(INDEX('Controles de Corrupción'!$C$10:$AZ$249,MATCH(A99,'Controles de Corrupción'!$B$10:$B$249,0),42),"")</f>
        <v/>
      </c>
      <c r="Q99" s="62" t="str">
        <f>IFERROR(INDEX('Controles de Corrupción'!$C$10:$AZ$249,MATCH(A99,'Controles de Corrupción'!$B$10:$B$249,0),47),"")</f>
        <v/>
      </c>
    </row>
    <row r="100" spans="1:17" ht="50.25" customHeight="1" x14ac:dyDescent="0.25">
      <c r="A100" s="118" t="s">
        <v>632</v>
      </c>
      <c r="B100" s="842"/>
      <c r="C100" s="845"/>
      <c r="D100" s="723"/>
      <c r="E100" s="847"/>
      <c r="F100" s="724"/>
      <c r="G100" s="724"/>
      <c r="H100" s="837"/>
      <c r="I100" s="724"/>
      <c r="J100" s="724"/>
      <c r="K100" s="724"/>
      <c r="L100" s="724"/>
      <c r="M100" s="193" t="str">
        <f>IFERROR(INDEX('Controles de Corrupción'!$C$10:$AZ$249,MATCH(A100,'Controles de Corrupción'!$B$10:$B$249,0),4),"")</f>
        <v/>
      </c>
      <c r="N100" s="70" t="str">
        <f>IFERROR(INDEX('Controles de Corrupción'!$C$10:$AZ$249,MATCH(A100,'Controles de Corrupción'!$B$10:$B$249,0),40),"")</f>
        <v/>
      </c>
      <c r="O100" s="70" t="str">
        <f>IFERROR(INDEX('Controles de Corrupción'!$C$10:$AZ$249,MATCH(A100,'Controles de Corrupción'!$B$10:$B$249,0),41),"")</f>
        <v/>
      </c>
      <c r="P100" s="70" t="str">
        <f>IFERROR(INDEX('Controles de Corrupción'!$C$10:$AZ$249,MATCH(A100,'Controles de Corrupción'!$B$10:$B$249,0),42),"")</f>
        <v/>
      </c>
      <c r="Q100" s="62" t="str">
        <f>IFERROR(INDEX('Controles de Corrupción'!$C$10:$AZ$249,MATCH(A100,'Controles de Corrupción'!$B$10:$B$249,0),47),"")</f>
        <v/>
      </c>
    </row>
    <row r="101" spans="1:17" ht="50.25" customHeight="1" x14ac:dyDescent="0.25">
      <c r="A101" s="118" t="s">
        <v>633</v>
      </c>
      <c r="B101" s="842"/>
      <c r="C101" s="845"/>
      <c r="D101" s="723"/>
      <c r="E101" s="847"/>
      <c r="F101" s="724"/>
      <c r="G101" s="724"/>
      <c r="H101" s="837"/>
      <c r="I101" s="724"/>
      <c r="J101" s="724"/>
      <c r="K101" s="724"/>
      <c r="L101" s="724"/>
      <c r="M101" s="193" t="str">
        <f>IFERROR(INDEX('Controles de Corrupción'!$C$10:$AZ$249,MATCH(A101,'Controles de Corrupción'!$B$10:$B$249,0),4),"")</f>
        <v/>
      </c>
      <c r="N101" s="70" t="str">
        <f>IFERROR(INDEX('Controles de Corrupción'!$C$10:$AZ$249,MATCH(A101,'Controles de Corrupción'!$B$10:$B$249,0),40),"")</f>
        <v/>
      </c>
      <c r="O101" s="70" t="str">
        <f>IFERROR(INDEX('Controles de Corrupción'!$C$10:$AZ$249,MATCH(A101,'Controles de Corrupción'!$B$10:$B$249,0),41),"")</f>
        <v/>
      </c>
      <c r="P101" s="70" t="str">
        <f>IFERROR(INDEX('Controles de Corrupción'!$C$10:$AZ$249,MATCH(A101,'Controles de Corrupción'!$B$10:$B$249,0),42),"")</f>
        <v/>
      </c>
      <c r="Q101" s="62" t="str">
        <f>IFERROR(INDEX('Controles de Corrupción'!$C$10:$AZ$249,MATCH(A101,'Controles de Corrupción'!$B$10:$B$249,0),47),"")</f>
        <v/>
      </c>
    </row>
    <row r="102" spans="1:17" ht="50.25" customHeight="1" x14ac:dyDescent="0.25">
      <c r="A102" s="118" t="s">
        <v>634</v>
      </c>
      <c r="B102" s="843"/>
      <c r="C102" s="845"/>
      <c r="D102" s="723"/>
      <c r="E102" s="847"/>
      <c r="F102" s="724"/>
      <c r="G102" s="724"/>
      <c r="H102" s="734"/>
      <c r="I102" s="724"/>
      <c r="J102" s="724"/>
      <c r="K102" s="724"/>
      <c r="L102" s="724"/>
      <c r="M102" s="193" t="str">
        <f>IFERROR(INDEX('Controles de Corrupción'!$C$10:$AZ$249,MATCH(A102,'Controles de Corrupción'!$B$10:$B$249,0),4),"")</f>
        <v/>
      </c>
      <c r="N102" s="70" t="str">
        <f>IFERROR(INDEX('Controles de Corrupción'!$C$10:$AZ$249,MATCH(A102,'Controles de Corrupción'!$B$10:$B$249,0),40),"")</f>
        <v/>
      </c>
      <c r="O102" s="70" t="str">
        <f>IFERROR(INDEX('Controles de Corrupción'!$C$10:$AZ$249,MATCH(A102,'Controles de Corrupción'!$B$10:$B$249,0),41),"")</f>
        <v/>
      </c>
      <c r="P102" s="70" t="str">
        <f>IFERROR(INDEX('Controles de Corrupción'!$C$10:$AZ$249,MATCH(A102,'Controles de Corrupción'!$B$10:$B$249,0),42),"")</f>
        <v/>
      </c>
      <c r="Q102" s="62" t="str">
        <f>IFERROR(INDEX('Controles de Corrupción'!$C$10:$AZ$249,MATCH(A102,'Controles de Corrupción'!$B$10:$B$249,0),47),"")</f>
        <v/>
      </c>
    </row>
    <row r="103" spans="1:17" ht="50.25" customHeight="1" x14ac:dyDescent="0.25">
      <c r="A103" s="118" t="s">
        <v>635</v>
      </c>
      <c r="B103" s="841"/>
      <c r="C103" s="844" t="str">
        <f>IFERROR(INDEX('Riesgos de Corrupción'!$B$11:$BN$100,MATCH('Mapa Riesgo Corrupción'!B103,'Riesgos de Corrupción'!$B$11:$B$100,0),2),"")</f>
        <v/>
      </c>
      <c r="D103" s="722" t="str">
        <f>IFERROR(INDEX('Riesgos de Corrupción'!$B$11:$BN$100,MATCH('Mapa Riesgo Corrupción'!B103,'Riesgos de Corrupción'!$B$11:$B$100,0),4),"")</f>
        <v/>
      </c>
      <c r="E103" s="846" t="str">
        <f>IFERROR(INDEX('Riesgos de Corrupción'!$B$11:$BN$100,MATCH('Mapa Riesgo Corrupción'!B103,'Riesgos de Corrupción'!$B$11:$B$100,0),5),"")</f>
        <v/>
      </c>
      <c r="F103" s="733" t="str">
        <f>IFERROR(INDEX('Riesgos de Corrupción'!$B$11:$BN$100,MATCH('Mapa Riesgo Corrupción'!B103,'Riesgos de Corrupción'!$B$11:$B$100,0),18),"")</f>
        <v/>
      </c>
      <c r="G103" s="733" t="str">
        <f>IFERROR(INDEX('Riesgos de Corrupción'!$B$11:$BN$100,MATCH('Mapa Riesgo Corrupción'!B103,'Riesgos de Corrupción'!$B$11:$B$100,0),63),"")</f>
        <v/>
      </c>
      <c r="H103" s="836" t="str">
        <f>IFERROR(INDEX('Riesgos de Corrupción'!$B$11:$BN$100,MATCH('Mapa Riesgo Corrupción'!B103,'Riesgos de Corrupción'!$B$11:$B$100,0),64),"")</f>
        <v/>
      </c>
      <c r="I103" s="733" t="str">
        <f>IFERROR(INDEX('Controles de Corrupción'!$C$10:$AZ$249,MATCH('Mapa Riesgo Corrupción'!B103,'Controles de Corrupción'!$C$10:$C$249,0),33),"")</f>
        <v/>
      </c>
      <c r="J103" s="733" t="str">
        <f>IFERROR(INDEX('Controles de Corrupción'!$C$10:$AZ$249,MATCH('Mapa Riesgo Corrupción'!B103,'Controles de Corrupción'!$C$10:$C$249,0),36),"")</f>
        <v/>
      </c>
      <c r="K103" s="733" t="str">
        <f>IFERROR(INDEX('Controles de Corrupción'!$C$10:$AZ$249,MATCH('Mapa Riesgo Corrupción'!B103,'Controles de Corrupción'!$C$10:$C$249,0),37),"")</f>
        <v/>
      </c>
      <c r="L103" s="733" t="str">
        <f>IFERROR(INDEX('Controles de Corrupción'!$C$10:$AZ$249,MATCH('Mapa Riesgo Corrupción'!B103,'Controles de Corrupción'!$C$10:$C$249,0),38),"")</f>
        <v/>
      </c>
      <c r="M103" s="193" t="str">
        <f>IFERROR(INDEX('Controles de Corrupción'!$C$10:$AZ$249,MATCH(A103,'Controles de Corrupción'!$B$10:$B$249,0),4),"")</f>
        <v/>
      </c>
      <c r="N103" s="70" t="str">
        <f>IFERROR(INDEX('Controles de Corrupción'!$C$10:$AZ$249,MATCH(A103,'Controles de Corrupción'!$B$10:$B$249,0),40),"")</f>
        <v/>
      </c>
      <c r="O103" s="70" t="str">
        <f>IFERROR(INDEX('Controles de Corrupción'!$C$10:$AZ$249,MATCH(A103,'Controles de Corrupción'!$B$10:$B$249,0),41),"")</f>
        <v/>
      </c>
      <c r="P103" s="70" t="str">
        <f>IFERROR(INDEX('Controles de Corrupción'!$C$10:$AZ$249,MATCH(A103,'Controles de Corrupción'!$B$10:$B$249,0),42),"")</f>
        <v/>
      </c>
      <c r="Q103" s="62" t="str">
        <f>IFERROR(INDEX('Controles de Corrupción'!$C$10:$AZ$249,MATCH(A103,'Controles de Corrupción'!$B$10:$B$249,0),47),"")</f>
        <v/>
      </c>
    </row>
    <row r="104" spans="1:17" ht="50.25" customHeight="1" x14ac:dyDescent="0.25">
      <c r="A104" s="118" t="s">
        <v>636</v>
      </c>
      <c r="B104" s="842"/>
      <c r="C104" s="845"/>
      <c r="D104" s="723"/>
      <c r="E104" s="847"/>
      <c r="F104" s="724"/>
      <c r="G104" s="724"/>
      <c r="H104" s="837"/>
      <c r="I104" s="724"/>
      <c r="J104" s="724"/>
      <c r="K104" s="724"/>
      <c r="L104" s="724"/>
      <c r="M104" s="193" t="str">
        <f>IFERROR(INDEX('Controles de Corrupción'!$C$10:$AZ$249,MATCH(A104,'Controles de Corrupción'!$B$10:$B$249,0),4),"")</f>
        <v/>
      </c>
      <c r="N104" s="70" t="str">
        <f>IFERROR(INDEX('Controles de Corrupción'!$C$10:$AZ$249,MATCH(A104,'Controles de Corrupción'!$B$10:$B$249,0),40),"")</f>
        <v/>
      </c>
      <c r="O104" s="70" t="str">
        <f>IFERROR(INDEX('Controles de Corrupción'!$C$10:$AZ$249,MATCH(A104,'Controles de Corrupción'!$B$10:$B$249,0),41),"")</f>
        <v/>
      </c>
      <c r="P104" s="70" t="str">
        <f>IFERROR(INDEX('Controles de Corrupción'!$C$10:$AZ$249,MATCH(A104,'Controles de Corrupción'!$B$10:$B$249,0),42),"")</f>
        <v/>
      </c>
      <c r="Q104" s="62" t="str">
        <f>IFERROR(INDEX('Controles de Corrupción'!$C$10:$AZ$249,MATCH(A104,'Controles de Corrupción'!$B$10:$B$249,0),47),"")</f>
        <v/>
      </c>
    </row>
    <row r="105" spans="1:17" ht="50.25" customHeight="1" x14ac:dyDescent="0.25">
      <c r="A105" s="118" t="s">
        <v>637</v>
      </c>
      <c r="B105" s="842"/>
      <c r="C105" s="845"/>
      <c r="D105" s="723"/>
      <c r="E105" s="847"/>
      <c r="F105" s="724"/>
      <c r="G105" s="724"/>
      <c r="H105" s="837"/>
      <c r="I105" s="724"/>
      <c r="J105" s="724"/>
      <c r="K105" s="724"/>
      <c r="L105" s="724"/>
      <c r="M105" s="193" t="str">
        <f>IFERROR(INDEX('Controles de Corrupción'!$C$10:$AZ$249,MATCH(A105,'Controles de Corrupción'!$B$10:$B$249,0),4),"")</f>
        <v/>
      </c>
      <c r="N105" s="70" t="str">
        <f>IFERROR(INDEX('Controles de Corrupción'!$C$10:$AZ$249,MATCH(A105,'Controles de Corrupción'!$B$10:$B$249,0),40),"")</f>
        <v/>
      </c>
      <c r="O105" s="70" t="str">
        <f>IFERROR(INDEX('Controles de Corrupción'!$C$10:$AZ$249,MATCH(A105,'Controles de Corrupción'!$B$10:$B$249,0),41),"")</f>
        <v/>
      </c>
      <c r="P105" s="70" t="str">
        <f>IFERROR(INDEX('Controles de Corrupción'!$C$10:$AZ$249,MATCH(A105,'Controles de Corrupción'!$B$10:$B$249,0),42),"")</f>
        <v/>
      </c>
      <c r="Q105" s="62" t="str">
        <f>IFERROR(INDEX('Controles de Corrupción'!$C$10:$AZ$249,MATCH(A105,'Controles de Corrupción'!$B$10:$B$249,0),47),"")</f>
        <v/>
      </c>
    </row>
    <row r="106" spans="1:17" ht="50.25" customHeight="1" x14ac:dyDescent="0.25">
      <c r="A106" s="118" t="s">
        <v>638</v>
      </c>
      <c r="B106" s="842"/>
      <c r="C106" s="845"/>
      <c r="D106" s="723"/>
      <c r="E106" s="847"/>
      <c r="F106" s="724"/>
      <c r="G106" s="724"/>
      <c r="H106" s="837"/>
      <c r="I106" s="724"/>
      <c r="J106" s="724"/>
      <c r="K106" s="724"/>
      <c r="L106" s="724"/>
      <c r="M106" s="70" t="str">
        <f>IFERROR(INDEX('Controles de Corrupción'!$C$10:$AZ$249,MATCH(A106,'Controles de Corrupción'!$B$10:$B$249,0),4),"")</f>
        <v/>
      </c>
      <c r="N106" s="70" t="str">
        <f>IFERROR(INDEX('Controles de Corrupción'!$C$10:$AZ$249,MATCH(A106,'Controles de Corrupción'!$B$10:$B$249,0),40),"")</f>
        <v/>
      </c>
      <c r="O106" s="70" t="str">
        <f>IFERROR(INDEX('Controles de Corrupción'!$C$10:$AZ$249,MATCH(A106,'Controles de Corrupción'!$B$10:$B$249,0),41),"")</f>
        <v/>
      </c>
      <c r="P106" s="70" t="str">
        <f>IFERROR(INDEX('Controles de Corrupción'!$C$10:$AZ$249,MATCH(A106,'Controles de Corrupción'!$B$10:$B$249,0),42),"")</f>
        <v/>
      </c>
      <c r="Q106" s="62" t="str">
        <f>IFERROR(INDEX('Controles de Corrupción'!$C$10:$AZ$249,MATCH(A106,'Controles de Corrupción'!$B$10:$B$249,0),47),"")</f>
        <v/>
      </c>
    </row>
    <row r="107" spans="1:17" ht="50.25" customHeight="1" x14ac:dyDescent="0.25">
      <c r="A107" s="118" t="s">
        <v>639</v>
      </c>
      <c r="B107" s="842"/>
      <c r="C107" s="845"/>
      <c r="D107" s="723"/>
      <c r="E107" s="847"/>
      <c r="F107" s="724"/>
      <c r="G107" s="724"/>
      <c r="H107" s="837"/>
      <c r="I107" s="724"/>
      <c r="J107" s="724"/>
      <c r="K107" s="724"/>
      <c r="L107" s="724"/>
      <c r="M107" s="70" t="str">
        <f>IFERROR(INDEX('Controles de Corrupción'!$C$10:$AZ$249,MATCH(A107,'Controles de Corrupción'!$B$10:$B$249,0),4),"")</f>
        <v/>
      </c>
      <c r="N107" s="70" t="str">
        <f>IFERROR(INDEX('Controles de Corrupción'!$C$10:$AZ$249,MATCH(A107,'Controles de Corrupción'!$B$10:$B$249,0),40),"")</f>
        <v/>
      </c>
      <c r="O107" s="70" t="str">
        <f>IFERROR(INDEX('Controles de Corrupción'!$C$10:$AZ$249,MATCH(A107,'Controles de Corrupción'!$B$10:$B$249,0),41),"")</f>
        <v/>
      </c>
      <c r="P107" s="70" t="str">
        <f>IFERROR(INDEX('Controles de Corrupción'!$C$10:$AZ$249,MATCH(A107,'Controles de Corrupción'!$B$10:$B$249,0),42),"")</f>
        <v/>
      </c>
      <c r="Q107" s="62" t="str">
        <f>IFERROR(INDEX('Controles de Corrupción'!$C$10:$AZ$249,MATCH(A107,'Controles de Corrupción'!$B$10:$B$249,0),47),"")</f>
        <v/>
      </c>
    </row>
    <row r="108" spans="1:17" ht="50.25" customHeight="1" x14ac:dyDescent="0.25">
      <c r="A108" s="118" t="s">
        <v>640</v>
      </c>
      <c r="B108" s="843"/>
      <c r="C108" s="845"/>
      <c r="D108" s="723"/>
      <c r="E108" s="847"/>
      <c r="F108" s="724"/>
      <c r="G108" s="724"/>
      <c r="H108" s="734"/>
      <c r="I108" s="724"/>
      <c r="J108" s="724"/>
      <c r="K108" s="724"/>
      <c r="L108" s="724"/>
      <c r="M108" s="70" t="str">
        <f>IFERROR(INDEX('Controles de Corrupción'!$C$10:$AZ$249,MATCH(A108,'Controles de Corrupción'!$B$10:$B$249,0),4),"")</f>
        <v/>
      </c>
      <c r="N108" s="70" t="str">
        <f>IFERROR(INDEX('Controles de Corrupción'!$C$10:$AZ$249,MATCH(A108,'Controles de Corrupción'!$B$10:$B$249,0),40),"")</f>
        <v/>
      </c>
      <c r="O108" s="70" t="str">
        <f>IFERROR(INDEX('Controles de Corrupción'!$C$10:$AZ$249,MATCH(A108,'Controles de Corrupción'!$B$10:$B$249,0),41),"")</f>
        <v/>
      </c>
      <c r="P108" s="70" t="str">
        <f>IFERROR(INDEX('Controles de Corrupción'!$C$10:$AZ$249,MATCH(A108,'Controles de Corrupción'!$B$10:$B$249,0),42),"")</f>
        <v/>
      </c>
      <c r="Q108" s="62" t="str">
        <f>IFERROR(INDEX('Controles de Corrupción'!$C$10:$AZ$249,MATCH(A108,'Controles de Corrupción'!$B$10:$B$249,0),47),"")</f>
        <v/>
      </c>
    </row>
    <row r="109" spans="1:17" ht="50.25" customHeight="1" x14ac:dyDescent="0.25">
      <c r="A109" s="118" t="s">
        <v>641</v>
      </c>
      <c r="B109" s="841"/>
      <c r="C109" s="844" t="str">
        <f>IFERROR(INDEX('Riesgos de Corrupción'!$B$11:$BN$100,MATCH('Mapa Riesgo Corrupción'!B109,'Riesgos de Corrupción'!$B$11:$B$100,0),2),"")</f>
        <v/>
      </c>
      <c r="D109" s="722" t="str">
        <f>IFERROR(INDEX('Riesgos de Corrupción'!$B$11:$BN$100,MATCH('Mapa Riesgo Corrupción'!B109,'Riesgos de Corrupción'!$B$11:$B$100,0),4),"")</f>
        <v/>
      </c>
      <c r="E109" s="846" t="str">
        <f>IFERROR(INDEX('Riesgos de Corrupción'!$B$11:$BN$100,MATCH('Mapa Riesgo Corrupción'!B109,'Riesgos de Corrupción'!$B$11:$B$100,0),5),"")</f>
        <v/>
      </c>
      <c r="F109" s="733" t="str">
        <f>IFERROR(INDEX('Riesgos de Corrupción'!$B$11:$BN$100,MATCH('Mapa Riesgo Corrupción'!B109,'Riesgos de Corrupción'!$B$11:$B$100,0),18),"")</f>
        <v/>
      </c>
      <c r="G109" s="733" t="str">
        <f>IFERROR(INDEX('Riesgos de Corrupción'!$B$11:$BN$100,MATCH('Mapa Riesgo Corrupción'!B109,'Riesgos de Corrupción'!$B$11:$B$100,0),63),"")</f>
        <v/>
      </c>
      <c r="H109" s="836" t="str">
        <f>IFERROR(INDEX('Riesgos de Corrupción'!$B$11:$BN$100,MATCH('Mapa Riesgo Corrupción'!B109,'Riesgos de Corrupción'!$B$11:$B$100,0),64),"")</f>
        <v/>
      </c>
      <c r="I109" s="733" t="str">
        <f>IFERROR(INDEX('Controles de Corrupción'!$C$10:$AZ$249,MATCH('Mapa Riesgo Corrupción'!B109,'Controles de Corrupción'!$C$10:$C$249,0),33),"")</f>
        <v/>
      </c>
      <c r="J109" s="733" t="str">
        <f>IFERROR(INDEX('Controles de Corrupción'!$C$10:$AZ$249,MATCH('Mapa Riesgo Corrupción'!B109,'Controles de Corrupción'!$C$10:$C$249,0),36),"")</f>
        <v/>
      </c>
      <c r="K109" s="733" t="str">
        <f>IFERROR(INDEX('Controles de Corrupción'!$C$10:$AZ$249,MATCH('Mapa Riesgo Corrupción'!B109,'Controles de Corrupción'!$C$10:$C$249,0),37),"")</f>
        <v/>
      </c>
      <c r="L109" s="733" t="str">
        <f>IFERROR(INDEX('Controles de Corrupción'!$C$10:$AZ$249,MATCH('Mapa Riesgo Corrupción'!B109,'Controles de Corrupción'!$C$10:$C$249,0),38),"")</f>
        <v/>
      </c>
      <c r="M109" s="70" t="str">
        <f>IFERROR(INDEX('Controles de Corrupción'!$C$10:$AZ$249,MATCH(A109,'Controles de Corrupción'!$B$10:$B$249,0),4),"")</f>
        <v/>
      </c>
      <c r="N109" s="70" t="str">
        <f>IFERROR(INDEX('Controles de Corrupción'!$C$10:$AZ$249,MATCH(A109,'Controles de Corrupción'!$B$10:$B$249,0),40),"")</f>
        <v/>
      </c>
      <c r="O109" s="70" t="str">
        <f>IFERROR(INDEX('Controles de Corrupción'!$C$10:$AZ$249,MATCH(A109,'Controles de Corrupción'!$B$10:$B$249,0),41),"")</f>
        <v/>
      </c>
      <c r="P109" s="70" t="str">
        <f>IFERROR(INDEX('Controles de Corrupción'!$C$10:$AZ$249,MATCH(A109,'Controles de Corrupción'!$B$10:$B$249,0),42),"")</f>
        <v/>
      </c>
      <c r="Q109" s="62" t="str">
        <f>IFERROR(INDEX('Controles de Corrupción'!$C$10:$AZ$249,MATCH(A109,'Controles de Corrupción'!$B$10:$B$249,0),47),"")</f>
        <v/>
      </c>
    </row>
    <row r="110" spans="1:17" ht="50.25" customHeight="1" x14ac:dyDescent="0.25">
      <c r="A110" s="118" t="s">
        <v>642</v>
      </c>
      <c r="B110" s="842"/>
      <c r="C110" s="845"/>
      <c r="D110" s="723"/>
      <c r="E110" s="847"/>
      <c r="F110" s="724"/>
      <c r="G110" s="724"/>
      <c r="H110" s="837"/>
      <c r="I110" s="724"/>
      <c r="J110" s="724"/>
      <c r="K110" s="724"/>
      <c r="L110" s="724"/>
      <c r="M110" s="70" t="str">
        <f>IFERROR(INDEX('Controles de Corrupción'!$C$10:$AZ$249,MATCH(A110,'Controles de Corrupción'!$B$10:$B$249,0),4),"")</f>
        <v/>
      </c>
      <c r="N110" s="70" t="str">
        <f>IFERROR(INDEX('Controles de Corrupción'!$C$10:$AZ$249,MATCH(A110,'Controles de Corrupción'!$B$10:$B$249,0),40),"")</f>
        <v/>
      </c>
      <c r="O110" s="70" t="str">
        <f>IFERROR(INDEX('Controles de Corrupción'!$C$10:$AZ$249,MATCH(A110,'Controles de Corrupción'!$B$10:$B$249,0),41),"")</f>
        <v/>
      </c>
      <c r="P110" s="70" t="str">
        <f>IFERROR(INDEX('Controles de Corrupción'!$C$10:$AZ$249,MATCH(A110,'Controles de Corrupción'!$B$10:$B$249,0),42),"")</f>
        <v/>
      </c>
      <c r="Q110" s="62" t="str">
        <f>IFERROR(INDEX('Controles de Corrupción'!$C$10:$AZ$249,MATCH(A110,'Controles de Corrupción'!$B$10:$B$249,0),47),"")</f>
        <v/>
      </c>
    </row>
    <row r="111" spans="1:17" ht="50.25" customHeight="1" x14ac:dyDescent="0.25">
      <c r="A111" s="118" t="s">
        <v>643</v>
      </c>
      <c r="B111" s="842"/>
      <c r="C111" s="845"/>
      <c r="D111" s="723"/>
      <c r="E111" s="847"/>
      <c r="F111" s="724"/>
      <c r="G111" s="724"/>
      <c r="H111" s="837"/>
      <c r="I111" s="724"/>
      <c r="J111" s="724"/>
      <c r="K111" s="724"/>
      <c r="L111" s="724"/>
      <c r="M111" s="70" t="str">
        <f>IFERROR(INDEX('Controles de Corrupción'!$C$10:$AZ$249,MATCH(A111,'Controles de Corrupción'!$B$10:$B$249,0),4),"")</f>
        <v/>
      </c>
      <c r="N111" s="70" t="str">
        <f>IFERROR(INDEX('Controles de Corrupción'!$C$10:$AZ$249,MATCH(A111,'Controles de Corrupción'!$B$10:$B$249,0),40),"")</f>
        <v/>
      </c>
      <c r="O111" s="70" t="str">
        <f>IFERROR(INDEX('Controles de Corrupción'!$C$10:$AZ$249,MATCH(A111,'Controles de Corrupción'!$B$10:$B$249,0),41),"")</f>
        <v/>
      </c>
      <c r="P111" s="70" t="str">
        <f>IFERROR(INDEX('Controles de Corrupción'!$C$10:$AZ$249,MATCH(A111,'Controles de Corrupción'!$B$10:$B$249,0),42),"")</f>
        <v/>
      </c>
      <c r="Q111" s="62" t="str">
        <f>IFERROR(INDEX('Controles de Corrupción'!$C$10:$AZ$249,MATCH(A111,'Controles de Corrupción'!$B$10:$B$249,0),47),"")</f>
        <v/>
      </c>
    </row>
    <row r="112" spans="1:17" ht="50.25" customHeight="1" x14ac:dyDescent="0.25">
      <c r="A112" s="118" t="s">
        <v>644</v>
      </c>
      <c r="B112" s="842"/>
      <c r="C112" s="845"/>
      <c r="D112" s="723"/>
      <c r="E112" s="847"/>
      <c r="F112" s="724"/>
      <c r="G112" s="724"/>
      <c r="H112" s="837"/>
      <c r="I112" s="724"/>
      <c r="J112" s="724"/>
      <c r="K112" s="724"/>
      <c r="L112" s="724"/>
      <c r="M112" s="70" t="str">
        <f>IFERROR(INDEX('Controles de Corrupción'!$C$10:$AZ$249,MATCH(A112,'Controles de Corrupción'!$B$10:$B$249,0),4),"")</f>
        <v/>
      </c>
      <c r="N112" s="70" t="str">
        <f>IFERROR(INDEX('Controles de Corrupción'!$C$10:$AZ$249,MATCH(A112,'Controles de Corrupción'!$B$10:$B$249,0),40),"")</f>
        <v/>
      </c>
      <c r="O112" s="70" t="str">
        <f>IFERROR(INDEX('Controles de Corrupción'!$C$10:$AZ$249,MATCH(A112,'Controles de Corrupción'!$B$10:$B$249,0),41),"")</f>
        <v/>
      </c>
      <c r="P112" s="70" t="str">
        <f>IFERROR(INDEX('Controles de Corrupción'!$C$10:$AZ$249,MATCH(A112,'Controles de Corrupción'!$B$10:$B$249,0),42),"")</f>
        <v/>
      </c>
      <c r="Q112" s="62" t="str">
        <f>IFERROR(INDEX('Controles de Corrupción'!$C$10:$AZ$249,MATCH(A112,'Controles de Corrupción'!$B$10:$B$249,0),47),"")</f>
        <v/>
      </c>
    </row>
    <row r="113" spans="1:17" ht="50.25" customHeight="1" x14ac:dyDescent="0.25">
      <c r="A113" s="118" t="s">
        <v>645</v>
      </c>
      <c r="B113" s="842"/>
      <c r="C113" s="845"/>
      <c r="D113" s="723"/>
      <c r="E113" s="847"/>
      <c r="F113" s="724"/>
      <c r="G113" s="724"/>
      <c r="H113" s="837"/>
      <c r="I113" s="724"/>
      <c r="J113" s="724"/>
      <c r="K113" s="724"/>
      <c r="L113" s="724"/>
      <c r="M113" s="70" t="str">
        <f>IFERROR(INDEX('Controles de Corrupción'!$C$10:$AZ$249,MATCH(A113,'Controles de Corrupción'!$B$10:$B$249,0),4),"")</f>
        <v/>
      </c>
      <c r="N113" s="70" t="str">
        <f>IFERROR(INDEX('Controles de Corrupción'!$C$10:$AZ$249,MATCH(A113,'Controles de Corrupción'!$B$10:$B$249,0),40),"")</f>
        <v/>
      </c>
      <c r="O113" s="70" t="str">
        <f>IFERROR(INDEX('Controles de Corrupción'!$C$10:$AZ$249,MATCH(A113,'Controles de Corrupción'!$B$10:$B$249,0),41),"")</f>
        <v/>
      </c>
      <c r="P113" s="70" t="str">
        <f>IFERROR(INDEX('Controles de Corrupción'!$C$10:$AZ$249,MATCH(A113,'Controles de Corrupción'!$B$10:$B$249,0),42),"")</f>
        <v/>
      </c>
      <c r="Q113" s="62" t="str">
        <f>IFERROR(INDEX('Controles de Corrupción'!$C$10:$AZ$249,MATCH(A113,'Controles de Corrupción'!$B$10:$B$249,0),47),"")</f>
        <v/>
      </c>
    </row>
    <row r="114" spans="1:17" ht="50.25" customHeight="1" x14ac:dyDescent="0.25">
      <c r="A114" s="118" t="s">
        <v>646</v>
      </c>
      <c r="B114" s="843"/>
      <c r="C114" s="845"/>
      <c r="D114" s="723"/>
      <c r="E114" s="847"/>
      <c r="F114" s="724"/>
      <c r="G114" s="724"/>
      <c r="H114" s="734"/>
      <c r="I114" s="724"/>
      <c r="J114" s="724"/>
      <c r="K114" s="724"/>
      <c r="L114" s="724"/>
      <c r="M114" s="70" t="str">
        <f>IFERROR(INDEX('Controles de Corrupción'!$C$10:$AZ$249,MATCH(A114,'Controles de Corrupción'!$B$10:$B$249,0),4),"")</f>
        <v/>
      </c>
      <c r="N114" s="70" t="str">
        <f>IFERROR(INDEX('Controles de Corrupción'!$C$10:$AZ$249,MATCH(A114,'Controles de Corrupción'!$B$10:$B$249,0),40),"")</f>
        <v/>
      </c>
      <c r="O114" s="70" t="str">
        <f>IFERROR(INDEX('Controles de Corrupción'!$C$10:$AZ$249,MATCH(A114,'Controles de Corrupción'!$B$10:$B$249,0),41),"")</f>
        <v/>
      </c>
      <c r="P114" s="70" t="str">
        <f>IFERROR(INDEX('Controles de Corrupción'!$C$10:$AZ$249,MATCH(A114,'Controles de Corrupción'!$B$10:$B$249,0),42),"")</f>
        <v/>
      </c>
      <c r="Q114" s="62" t="str">
        <f>IFERROR(INDEX('Controles de Corrupción'!$C$10:$AZ$249,MATCH(A114,'Controles de Corrupción'!$B$10:$B$249,0),47),"")</f>
        <v/>
      </c>
    </row>
    <row r="115" spans="1:17" ht="50.25" customHeight="1" x14ac:dyDescent="0.25">
      <c r="A115" s="118" t="s">
        <v>647</v>
      </c>
      <c r="B115" s="841"/>
      <c r="C115" s="844" t="str">
        <f>IFERROR(INDEX('Riesgos de Corrupción'!$B$11:$BN$100,MATCH('Mapa Riesgo Corrupción'!B115,'Riesgos de Corrupción'!$B$11:$B$100,0),2),"")</f>
        <v/>
      </c>
      <c r="D115" s="722" t="str">
        <f>IFERROR(INDEX('Riesgos de Corrupción'!$B$11:$BN$100,MATCH('Mapa Riesgo Corrupción'!B115,'Riesgos de Corrupción'!$B$11:$B$100,0),4),"")</f>
        <v/>
      </c>
      <c r="E115" s="846" t="str">
        <f>IFERROR(INDEX('Riesgos de Corrupción'!$B$11:$BN$100,MATCH('Mapa Riesgo Corrupción'!B115,'Riesgos de Corrupción'!$B$11:$B$100,0),5),"")</f>
        <v/>
      </c>
      <c r="F115" s="733" t="str">
        <f>IFERROR(INDEX('Riesgos de Corrupción'!$B$11:$BN$100,MATCH('Mapa Riesgo Corrupción'!B115,'Riesgos de Corrupción'!$B$11:$B$100,0),18),"")</f>
        <v/>
      </c>
      <c r="G115" s="733" t="str">
        <f>IFERROR(INDEX('Riesgos de Corrupción'!$B$11:$BN$100,MATCH('Mapa Riesgo Corrupción'!B115,'Riesgos de Corrupción'!$B$11:$B$100,0),63),"")</f>
        <v/>
      </c>
      <c r="H115" s="836" t="str">
        <f>IFERROR(INDEX('Riesgos de Corrupción'!$B$11:$BN$100,MATCH('Mapa Riesgo Corrupción'!B115,'Riesgos de Corrupción'!$B$11:$B$100,0),64),"")</f>
        <v/>
      </c>
      <c r="I115" s="733" t="str">
        <f>IFERROR(INDEX('Controles de Corrupción'!$C$10:$AZ$249,MATCH('Mapa Riesgo Corrupción'!B115,'Controles de Corrupción'!$C$10:$C$249,0),33),"")</f>
        <v/>
      </c>
      <c r="J115" s="733" t="str">
        <f>IFERROR(INDEX('Controles de Corrupción'!$C$10:$AZ$249,MATCH('Mapa Riesgo Corrupción'!B115,'Controles de Corrupción'!$C$10:$C$249,0),36),"")</f>
        <v/>
      </c>
      <c r="K115" s="733" t="str">
        <f>IFERROR(INDEX('Controles de Corrupción'!$C$10:$AZ$249,MATCH('Mapa Riesgo Corrupción'!B115,'Controles de Corrupción'!$C$10:$C$249,0),37),"")</f>
        <v/>
      </c>
      <c r="L115" s="733" t="str">
        <f>IFERROR(INDEX('Controles de Corrupción'!$C$10:$AZ$249,MATCH('Mapa Riesgo Corrupción'!B115,'Controles de Corrupción'!$C$10:$C$249,0),38),"")</f>
        <v/>
      </c>
      <c r="M115" s="70" t="str">
        <f>IFERROR(INDEX('Controles de Corrupción'!$C$10:$AZ$249,MATCH(A115,'Controles de Corrupción'!$B$10:$B$249,0),4),"")</f>
        <v/>
      </c>
      <c r="N115" s="70" t="str">
        <f>IFERROR(INDEX('Controles de Corrupción'!$C$10:$AZ$249,MATCH(A115,'Controles de Corrupción'!$B$10:$B$249,0),40),"")</f>
        <v/>
      </c>
      <c r="O115" s="70" t="str">
        <f>IFERROR(INDEX('Controles de Corrupción'!$C$10:$AZ$249,MATCH(A115,'Controles de Corrupción'!$B$10:$B$249,0),41),"")</f>
        <v/>
      </c>
      <c r="P115" s="70" t="str">
        <f>IFERROR(INDEX('Controles de Corrupción'!$C$10:$AZ$249,MATCH(A115,'Controles de Corrupción'!$B$10:$B$249,0),42),"")</f>
        <v/>
      </c>
      <c r="Q115" s="62" t="str">
        <f>IFERROR(INDEX('Controles de Corrupción'!$C$10:$AZ$249,MATCH(A115,'Controles de Corrupción'!$B$10:$B$249,0),47),"")</f>
        <v/>
      </c>
    </row>
    <row r="116" spans="1:17" ht="50.25" customHeight="1" x14ac:dyDescent="0.25">
      <c r="A116" s="118" t="s">
        <v>648</v>
      </c>
      <c r="B116" s="842"/>
      <c r="C116" s="845"/>
      <c r="D116" s="723"/>
      <c r="E116" s="847"/>
      <c r="F116" s="724"/>
      <c r="G116" s="724"/>
      <c r="H116" s="837"/>
      <c r="I116" s="724"/>
      <c r="J116" s="724"/>
      <c r="K116" s="724"/>
      <c r="L116" s="724"/>
      <c r="M116" s="70" t="str">
        <f>IFERROR(INDEX('Controles de Corrupción'!$C$10:$AZ$249,MATCH(A116,'Controles de Corrupción'!$B$10:$B$249,0),4),"")</f>
        <v/>
      </c>
      <c r="N116" s="70" t="str">
        <f>IFERROR(INDEX('Controles de Corrupción'!$C$10:$AZ$249,MATCH(A116,'Controles de Corrupción'!$B$10:$B$249,0),40),"")</f>
        <v/>
      </c>
      <c r="O116" s="70" t="str">
        <f>IFERROR(INDEX('Controles de Corrupción'!$C$10:$AZ$249,MATCH(A116,'Controles de Corrupción'!$B$10:$B$249,0),41),"")</f>
        <v/>
      </c>
      <c r="P116" s="70" t="str">
        <f>IFERROR(INDEX('Controles de Corrupción'!$C$10:$AZ$249,MATCH(A116,'Controles de Corrupción'!$B$10:$B$249,0),42),"")</f>
        <v/>
      </c>
      <c r="Q116" s="62" t="str">
        <f>IFERROR(INDEX('Controles de Corrupción'!$C$10:$AZ$249,MATCH(A116,'Controles de Corrupción'!$B$10:$B$249,0),47),"")</f>
        <v/>
      </c>
    </row>
    <row r="117" spans="1:17" ht="50.25" customHeight="1" x14ac:dyDescent="0.25">
      <c r="A117" s="118" t="s">
        <v>649</v>
      </c>
      <c r="B117" s="842"/>
      <c r="C117" s="845"/>
      <c r="D117" s="723"/>
      <c r="E117" s="847"/>
      <c r="F117" s="724"/>
      <c r="G117" s="724"/>
      <c r="H117" s="837"/>
      <c r="I117" s="724"/>
      <c r="J117" s="724"/>
      <c r="K117" s="724"/>
      <c r="L117" s="724"/>
      <c r="M117" s="70" t="str">
        <f>IFERROR(INDEX('Controles de Corrupción'!$C$10:$AZ$249,MATCH(A117,'Controles de Corrupción'!$B$10:$B$249,0),4),"")</f>
        <v/>
      </c>
      <c r="N117" s="70" t="str">
        <f>IFERROR(INDEX('Controles de Corrupción'!$C$10:$AZ$249,MATCH(A117,'Controles de Corrupción'!$B$10:$B$249,0),40),"")</f>
        <v/>
      </c>
      <c r="O117" s="70" t="str">
        <f>IFERROR(INDEX('Controles de Corrupción'!$C$10:$AZ$249,MATCH(A117,'Controles de Corrupción'!$B$10:$B$249,0),41),"")</f>
        <v/>
      </c>
      <c r="P117" s="70" t="str">
        <f>IFERROR(INDEX('Controles de Corrupción'!$C$10:$AZ$249,MATCH(A117,'Controles de Corrupción'!$B$10:$B$249,0),42),"")</f>
        <v/>
      </c>
      <c r="Q117" s="62" t="str">
        <f>IFERROR(INDEX('Controles de Corrupción'!$C$10:$AZ$249,MATCH(A117,'Controles de Corrupción'!$B$10:$B$249,0),47),"")</f>
        <v/>
      </c>
    </row>
    <row r="118" spans="1:17" ht="50.25" customHeight="1" x14ac:dyDescent="0.25">
      <c r="A118" s="118" t="s">
        <v>650</v>
      </c>
      <c r="B118" s="842"/>
      <c r="C118" s="845"/>
      <c r="D118" s="723"/>
      <c r="E118" s="847"/>
      <c r="F118" s="724"/>
      <c r="G118" s="724"/>
      <c r="H118" s="837"/>
      <c r="I118" s="724"/>
      <c r="J118" s="724"/>
      <c r="K118" s="724"/>
      <c r="L118" s="724"/>
      <c r="M118" s="70" t="str">
        <f>IFERROR(INDEX('Controles de Corrupción'!$C$10:$AZ$249,MATCH(A118,'Controles de Corrupción'!$B$10:$B$249,0),4),"")</f>
        <v/>
      </c>
      <c r="N118" s="70" t="str">
        <f>IFERROR(INDEX('Controles de Corrupción'!$C$10:$AZ$249,MATCH(A118,'Controles de Corrupción'!$B$10:$B$249,0),40),"")</f>
        <v/>
      </c>
      <c r="O118" s="70" t="str">
        <f>IFERROR(INDEX('Controles de Corrupción'!$C$10:$AZ$249,MATCH(A118,'Controles de Corrupción'!$B$10:$B$249,0),41),"")</f>
        <v/>
      </c>
      <c r="P118" s="70" t="str">
        <f>IFERROR(INDEX('Controles de Corrupción'!$C$10:$AZ$249,MATCH(A118,'Controles de Corrupción'!$B$10:$B$249,0),42),"")</f>
        <v/>
      </c>
      <c r="Q118" s="62" t="str">
        <f>IFERROR(INDEX('Controles de Corrupción'!$C$10:$AZ$249,MATCH(A118,'Controles de Corrupción'!$B$10:$B$249,0),47),"")</f>
        <v/>
      </c>
    </row>
    <row r="119" spans="1:17" ht="50.25" customHeight="1" x14ac:dyDescent="0.25">
      <c r="A119" s="118" t="s">
        <v>651</v>
      </c>
      <c r="B119" s="842"/>
      <c r="C119" s="845"/>
      <c r="D119" s="723"/>
      <c r="E119" s="847"/>
      <c r="F119" s="724"/>
      <c r="G119" s="724"/>
      <c r="H119" s="837"/>
      <c r="I119" s="724"/>
      <c r="J119" s="724"/>
      <c r="K119" s="724"/>
      <c r="L119" s="724"/>
      <c r="M119" s="70" t="str">
        <f>IFERROR(INDEX('Controles de Corrupción'!$C$10:$AZ$249,MATCH(A119,'Controles de Corrupción'!$B$10:$B$249,0),4),"")</f>
        <v/>
      </c>
      <c r="N119" s="70" t="str">
        <f>IFERROR(INDEX('Controles de Corrupción'!$C$10:$AZ$249,MATCH(A119,'Controles de Corrupción'!$B$10:$B$249,0),40),"")</f>
        <v/>
      </c>
      <c r="O119" s="70" t="str">
        <f>IFERROR(INDEX('Controles de Corrupción'!$C$10:$AZ$249,MATCH(A119,'Controles de Corrupción'!$B$10:$B$249,0),41),"")</f>
        <v/>
      </c>
      <c r="P119" s="70" t="str">
        <f>IFERROR(INDEX('Controles de Corrupción'!$C$10:$AZ$249,MATCH(A119,'Controles de Corrupción'!$B$10:$B$249,0),42),"")</f>
        <v/>
      </c>
      <c r="Q119" s="62" t="str">
        <f>IFERROR(INDEX('Controles de Corrupción'!$C$10:$AZ$249,MATCH(A119,'Controles de Corrupción'!$B$10:$B$249,0),47),"")</f>
        <v/>
      </c>
    </row>
    <row r="120" spans="1:17" ht="50.25" customHeight="1" x14ac:dyDescent="0.25">
      <c r="A120" s="118" t="s">
        <v>652</v>
      </c>
      <c r="B120" s="843"/>
      <c r="C120" s="845"/>
      <c r="D120" s="723"/>
      <c r="E120" s="847"/>
      <c r="F120" s="724"/>
      <c r="G120" s="724"/>
      <c r="H120" s="734"/>
      <c r="I120" s="724"/>
      <c r="J120" s="724"/>
      <c r="K120" s="724"/>
      <c r="L120" s="724"/>
      <c r="M120" s="70" t="str">
        <f>IFERROR(INDEX('Controles de Corrupción'!$C$10:$AZ$249,MATCH(A120,'Controles de Corrupción'!$B$10:$B$249,0),4),"")</f>
        <v/>
      </c>
      <c r="N120" s="70" t="str">
        <f>IFERROR(INDEX('Controles de Corrupción'!$C$10:$AZ$249,MATCH(A120,'Controles de Corrupción'!$B$10:$B$249,0),40),"")</f>
        <v/>
      </c>
      <c r="O120" s="70" t="str">
        <f>IFERROR(INDEX('Controles de Corrupción'!$C$10:$AZ$249,MATCH(A120,'Controles de Corrupción'!$B$10:$B$249,0),41),"")</f>
        <v/>
      </c>
      <c r="P120" s="70" t="str">
        <f>IFERROR(INDEX('Controles de Corrupción'!$C$10:$AZ$249,MATCH(A120,'Controles de Corrupción'!$B$10:$B$249,0),42),"")</f>
        <v/>
      </c>
      <c r="Q120" s="62" t="str">
        <f>IFERROR(INDEX('Controles de Corrupción'!$C$10:$AZ$249,MATCH(A120,'Controles de Corrupción'!$B$10:$B$249,0),47),"")</f>
        <v/>
      </c>
    </row>
    <row r="121" spans="1:17" ht="50.25" customHeight="1" x14ac:dyDescent="0.25">
      <c r="A121" s="118" t="s">
        <v>653</v>
      </c>
      <c r="B121" s="841"/>
      <c r="C121" s="844" t="str">
        <f>IFERROR(INDEX('Riesgos de Corrupción'!$B$11:$BN$100,MATCH('Mapa Riesgo Corrupción'!B121,'Riesgos de Corrupción'!$B$11:$B$100,0),2),"")</f>
        <v/>
      </c>
      <c r="D121" s="722" t="str">
        <f>IFERROR(INDEX('Riesgos de Corrupción'!$B$11:$BN$100,MATCH('Mapa Riesgo Corrupción'!B121,'Riesgos de Corrupción'!$B$11:$B$100,0),4),"")</f>
        <v/>
      </c>
      <c r="E121" s="846" t="str">
        <f>IFERROR(INDEX('Riesgos de Corrupción'!$B$11:$BN$100,MATCH('Mapa Riesgo Corrupción'!B121,'Riesgos de Corrupción'!$B$11:$B$100,0),5),"")</f>
        <v/>
      </c>
      <c r="F121" s="733" t="str">
        <f>IFERROR(INDEX('Riesgos de Corrupción'!$B$11:$BN$100,MATCH('Mapa Riesgo Corrupción'!B121,'Riesgos de Corrupción'!$B$11:$B$100,0),18),"")</f>
        <v/>
      </c>
      <c r="G121" s="733" t="str">
        <f>IFERROR(INDEX('Riesgos de Corrupción'!$B$11:$BN$100,MATCH('Mapa Riesgo Corrupción'!B121,'Riesgos de Corrupción'!$B$11:$B$100,0),63),"")</f>
        <v/>
      </c>
      <c r="H121" s="836" t="str">
        <f>IFERROR(INDEX('Riesgos de Corrupción'!$B$11:$BN$100,MATCH('Mapa Riesgo Corrupción'!B121,'Riesgos de Corrupción'!$B$11:$B$100,0),64),"")</f>
        <v/>
      </c>
      <c r="I121" s="733" t="str">
        <f>IFERROR(INDEX('Controles de Corrupción'!$C$10:$AZ$249,MATCH('Mapa Riesgo Corrupción'!B121,'Controles de Corrupción'!$C$10:$C$249,0),33),"")</f>
        <v/>
      </c>
      <c r="J121" s="733" t="str">
        <f>IFERROR(INDEX('Controles de Corrupción'!$C$10:$AZ$249,MATCH('Mapa Riesgo Corrupción'!B121,'Controles de Corrupción'!$C$10:$C$249,0),36),"")</f>
        <v/>
      </c>
      <c r="K121" s="733" t="str">
        <f>IFERROR(INDEX('Controles de Corrupción'!$C$10:$AZ$249,MATCH('Mapa Riesgo Corrupción'!B121,'Controles de Corrupción'!$C$10:$C$249,0),37),"")</f>
        <v/>
      </c>
      <c r="L121" s="733" t="str">
        <f>IFERROR(INDEX('Controles de Corrupción'!$C$10:$AZ$249,MATCH('Mapa Riesgo Corrupción'!B121,'Controles de Corrupción'!$C$10:$C$249,0),38),"")</f>
        <v/>
      </c>
      <c r="M121" s="70" t="str">
        <f>IFERROR(INDEX('Controles de Corrupción'!$C$10:$AZ$249,MATCH(A121,'Controles de Corrupción'!$B$10:$B$249,0),4),"")</f>
        <v/>
      </c>
      <c r="N121" s="70" t="str">
        <f>IFERROR(INDEX('Controles de Corrupción'!$C$10:$AZ$249,MATCH(A121,'Controles de Corrupción'!$B$10:$B$249,0),40),"")</f>
        <v/>
      </c>
      <c r="O121" s="70" t="str">
        <f>IFERROR(INDEX('Controles de Corrupción'!$C$10:$AZ$249,MATCH(A121,'Controles de Corrupción'!$B$10:$B$249,0),41),"")</f>
        <v/>
      </c>
      <c r="P121" s="70" t="str">
        <f>IFERROR(INDEX('Controles de Corrupción'!$C$10:$AZ$249,MATCH(A121,'Controles de Corrupción'!$B$10:$B$249,0),42),"")</f>
        <v/>
      </c>
      <c r="Q121" s="62" t="str">
        <f>IFERROR(INDEX('Controles de Corrupción'!$C$10:$AZ$249,MATCH(A121,'Controles de Corrupción'!$B$10:$B$249,0),47),"")</f>
        <v/>
      </c>
    </row>
    <row r="122" spans="1:17" ht="50.25" customHeight="1" x14ac:dyDescent="0.25">
      <c r="A122" s="118" t="s">
        <v>654</v>
      </c>
      <c r="B122" s="842"/>
      <c r="C122" s="845"/>
      <c r="D122" s="723"/>
      <c r="E122" s="847"/>
      <c r="F122" s="724"/>
      <c r="G122" s="724"/>
      <c r="H122" s="837"/>
      <c r="I122" s="724"/>
      <c r="J122" s="724"/>
      <c r="K122" s="724"/>
      <c r="L122" s="724"/>
      <c r="M122" s="70" t="str">
        <f>IFERROR(INDEX('Controles de Corrupción'!$C$10:$AZ$249,MATCH(A122,'Controles de Corrupción'!$B$10:$B$249,0),4),"")</f>
        <v/>
      </c>
      <c r="N122" s="70" t="str">
        <f>IFERROR(INDEX('Controles de Corrupción'!$C$10:$AZ$249,MATCH(A122,'Controles de Corrupción'!$B$10:$B$249,0),40),"")</f>
        <v/>
      </c>
      <c r="O122" s="70" t="str">
        <f>IFERROR(INDEX('Controles de Corrupción'!$C$10:$AZ$249,MATCH(A122,'Controles de Corrupción'!$B$10:$B$249,0),41),"")</f>
        <v/>
      </c>
      <c r="P122" s="70" t="str">
        <f>IFERROR(INDEX('Controles de Corrupción'!$C$10:$AZ$249,MATCH(A122,'Controles de Corrupción'!$B$10:$B$249,0),42),"")</f>
        <v/>
      </c>
      <c r="Q122" s="62" t="str">
        <f>IFERROR(INDEX('Controles de Corrupción'!$C$10:$AZ$249,MATCH(A122,'Controles de Corrupción'!$B$10:$B$249,0),47),"")</f>
        <v/>
      </c>
    </row>
    <row r="123" spans="1:17" ht="50.25" customHeight="1" x14ac:dyDescent="0.25">
      <c r="A123" s="118" t="s">
        <v>655</v>
      </c>
      <c r="B123" s="842"/>
      <c r="C123" s="845"/>
      <c r="D123" s="723"/>
      <c r="E123" s="847"/>
      <c r="F123" s="724"/>
      <c r="G123" s="724"/>
      <c r="H123" s="837"/>
      <c r="I123" s="724"/>
      <c r="J123" s="724"/>
      <c r="K123" s="724"/>
      <c r="L123" s="724"/>
      <c r="M123" s="70" t="str">
        <f>IFERROR(INDEX('Controles de Corrupción'!$C$10:$AZ$249,MATCH(A123,'Controles de Corrupción'!$B$10:$B$249,0),4),"")</f>
        <v/>
      </c>
      <c r="N123" s="70" t="str">
        <f>IFERROR(INDEX('Controles de Corrupción'!$C$10:$AZ$249,MATCH(A123,'Controles de Corrupción'!$B$10:$B$249,0),40),"")</f>
        <v/>
      </c>
      <c r="O123" s="70" t="str">
        <f>IFERROR(INDEX('Controles de Corrupción'!$C$10:$AZ$249,MATCH(A123,'Controles de Corrupción'!$B$10:$B$249,0),41),"")</f>
        <v/>
      </c>
      <c r="P123" s="70" t="str">
        <f>IFERROR(INDEX('Controles de Corrupción'!$C$10:$AZ$249,MATCH(A123,'Controles de Corrupción'!$B$10:$B$249,0),42),"")</f>
        <v/>
      </c>
      <c r="Q123" s="62" t="str">
        <f>IFERROR(INDEX('Controles de Corrupción'!$C$10:$AZ$249,MATCH(A123,'Controles de Corrupción'!$B$10:$B$249,0),47),"")</f>
        <v/>
      </c>
    </row>
    <row r="124" spans="1:17" ht="50.25" customHeight="1" x14ac:dyDescent="0.25">
      <c r="A124" s="118" t="s">
        <v>656</v>
      </c>
      <c r="B124" s="842"/>
      <c r="C124" s="845"/>
      <c r="D124" s="723"/>
      <c r="E124" s="847"/>
      <c r="F124" s="724"/>
      <c r="G124" s="724"/>
      <c r="H124" s="837"/>
      <c r="I124" s="724"/>
      <c r="J124" s="724"/>
      <c r="K124" s="724"/>
      <c r="L124" s="724"/>
      <c r="M124" s="70" t="str">
        <f>IFERROR(INDEX('Controles de Corrupción'!$C$10:$AZ$249,MATCH(A124,'Controles de Corrupción'!$B$10:$B$249,0),4),"")</f>
        <v/>
      </c>
      <c r="N124" s="70" t="str">
        <f>IFERROR(INDEX('Controles de Corrupción'!$C$10:$AZ$249,MATCH(A124,'Controles de Corrupción'!$B$10:$B$249,0),40),"")</f>
        <v/>
      </c>
      <c r="O124" s="70" t="str">
        <f>IFERROR(INDEX('Controles de Corrupción'!$C$10:$AZ$249,MATCH(A124,'Controles de Corrupción'!$B$10:$B$249,0),41),"")</f>
        <v/>
      </c>
      <c r="P124" s="70" t="str">
        <f>IFERROR(INDEX('Controles de Corrupción'!$C$10:$AZ$249,MATCH(A124,'Controles de Corrupción'!$B$10:$B$249,0),42),"")</f>
        <v/>
      </c>
      <c r="Q124" s="62" t="str">
        <f>IFERROR(INDEX('Controles de Corrupción'!$C$10:$AZ$249,MATCH(A124,'Controles de Corrupción'!$B$10:$B$249,0),47),"")</f>
        <v/>
      </c>
    </row>
    <row r="125" spans="1:17" ht="50.25" customHeight="1" x14ac:dyDescent="0.25">
      <c r="A125" s="118" t="s">
        <v>657</v>
      </c>
      <c r="B125" s="842"/>
      <c r="C125" s="845"/>
      <c r="D125" s="723"/>
      <c r="E125" s="847"/>
      <c r="F125" s="724"/>
      <c r="G125" s="724"/>
      <c r="H125" s="837"/>
      <c r="I125" s="724"/>
      <c r="J125" s="724"/>
      <c r="K125" s="724"/>
      <c r="L125" s="724"/>
      <c r="M125" s="70" t="str">
        <f>IFERROR(INDEX('Controles de Corrupción'!$C$10:$AZ$249,MATCH(A125,'Controles de Corrupción'!$B$10:$B$249,0),4),"")</f>
        <v/>
      </c>
      <c r="N125" s="70" t="str">
        <f>IFERROR(INDEX('Controles de Corrupción'!$C$10:$AZ$249,MATCH(A125,'Controles de Corrupción'!$B$10:$B$249,0),40),"")</f>
        <v/>
      </c>
      <c r="O125" s="70" t="str">
        <f>IFERROR(INDEX('Controles de Corrupción'!$C$10:$AZ$249,MATCH(A125,'Controles de Corrupción'!$B$10:$B$249,0),41),"")</f>
        <v/>
      </c>
      <c r="P125" s="70" t="str">
        <f>IFERROR(INDEX('Controles de Corrupción'!$C$10:$AZ$249,MATCH(A125,'Controles de Corrupción'!$B$10:$B$249,0),42),"")</f>
        <v/>
      </c>
      <c r="Q125" s="62" t="str">
        <f>IFERROR(INDEX('Controles de Corrupción'!$C$10:$AZ$249,MATCH(A125,'Controles de Corrupción'!$B$10:$B$249,0),47),"")</f>
        <v/>
      </c>
    </row>
    <row r="126" spans="1:17" ht="50.25" customHeight="1" x14ac:dyDescent="0.25">
      <c r="A126" s="118" t="s">
        <v>658</v>
      </c>
      <c r="B126" s="843"/>
      <c r="C126" s="845"/>
      <c r="D126" s="723"/>
      <c r="E126" s="847"/>
      <c r="F126" s="724"/>
      <c r="G126" s="724"/>
      <c r="H126" s="734"/>
      <c r="I126" s="724"/>
      <c r="J126" s="724"/>
      <c r="K126" s="724"/>
      <c r="L126" s="724"/>
      <c r="M126" s="70" t="str">
        <f>IFERROR(INDEX('Controles de Corrupción'!$C$10:$AZ$249,MATCH(A126,'Controles de Corrupción'!$B$10:$B$249,0),4),"")</f>
        <v/>
      </c>
      <c r="N126" s="70" t="str">
        <f>IFERROR(INDEX('Controles de Corrupción'!$C$10:$AZ$249,MATCH(A126,'Controles de Corrupción'!$B$10:$B$249,0),40),"")</f>
        <v/>
      </c>
      <c r="O126" s="70" t="str">
        <f>IFERROR(INDEX('Controles de Corrupción'!$C$10:$AZ$249,MATCH(A126,'Controles de Corrupción'!$B$10:$B$249,0),41),"")</f>
        <v/>
      </c>
      <c r="P126" s="70" t="str">
        <f>IFERROR(INDEX('Controles de Corrupción'!$C$10:$AZ$249,MATCH(A126,'Controles de Corrupción'!$B$10:$B$249,0),42),"")</f>
        <v/>
      </c>
      <c r="Q126" s="62" t="str">
        <f>IFERROR(INDEX('Controles de Corrupción'!$C$10:$AZ$249,MATCH(A126,'Controles de Corrupción'!$B$10:$B$249,0),47),"")</f>
        <v/>
      </c>
    </row>
    <row r="127" spans="1:17" ht="50.25" customHeight="1" x14ac:dyDescent="0.25">
      <c r="A127" s="118" t="s">
        <v>659</v>
      </c>
      <c r="B127" s="841"/>
      <c r="C127" s="844" t="str">
        <f>IFERROR(INDEX('Riesgos de Corrupción'!$B$11:$BN$100,MATCH('Mapa Riesgo Corrupción'!B127,'Riesgos de Corrupción'!$B$11:$B$100,0),2),"")</f>
        <v/>
      </c>
      <c r="D127" s="722" t="str">
        <f>IFERROR(INDEX('Riesgos de Corrupción'!$B$11:$BN$100,MATCH('Mapa Riesgo Corrupción'!B127,'Riesgos de Corrupción'!$B$11:$B$100,0),4),"")</f>
        <v/>
      </c>
      <c r="E127" s="846" t="str">
        <f>IFERROR(INDEX('Riesgos de Corrupción'!$B$11:$BN$100,MATCH('Mapa Riesgo Corrupción'!B127,'Riesgos de Corrupción'!$B$11:$B$100,0),5),"")</f>
        <v/>
      </c>
      <c r="F127" s="733" t="str">
        <f>IFERROR(INDEX('Riesgos de Corrupción'!$B$11:$BN$100,MATCH('Mapa Riesgo Corrupción'!B127,'Riesgos de Corrupción'!$B$11:$B$100,0),18),"")</f>
        <v/>
      </c>
      <c r="G127" s="733" t="str">
        <f>IFERROR(INDEX('Riesgos de Corrupción'!$B$11:$BN$100,MATCH('Mapa Riesgo Corrupción'!B127,'Riesgos de Corrupción'!$B$11:$B$100,0),63),"")</f>
        <v/>
      </c>
      <c r="H127" s="836" t="str">
        <f>IFERROR(INDEX('Riesgos de Corrupción'!$B$11:$BN$100,MATCH('Mapa Riesgo Corrupción'!B127,'Riesgos de Corrupción'!$B$11:$B$100,0),64),"")</f>
        <v/>
      </c>
      <c r="I127" s="733" t="str">
        <f>IFERROR(INDEX('Controles de Corrupción'!$C$10:$AZ$249,MATCH('Mapa Riesgo Corrupción'!B127,'Controles de Corrupción'!$C$10:$C$249,0),33),"")</f>
        <v/>
      </c>
      <c r="J127" s="733" t="str">
        <f>IFERROR(INDEX('Controles de Corrupción'!$C$10:$AZ$249,MATCH('Mapa Riesgo Corrupción'!B127,'Controles de Corrupción'!$C$10:$C$249,0),36),"")</f>
        <v/>
      </c>
      <c r="K127" s="733" t="str">
        <f>IFERROR(INDEX('Controles de Corrupción'!$C$10:$AZ$249,MATCH('Mapa Riesgo Corrupción'!B127,'Controles de Corrupción'!$C$10:$C$249,0),37),"")</f>
        <v/>
      </c>
      <c r="L127" s="733" t="str">
        <f>IFERROR(INDEX('Controles de Corrupción'!$C$10:$AZ$249,MATCH('Mapa Riesgo Corrupción'!B127,'Controles de Corrupción'!$C$10:$C$249,0),38),"")</f>
        <v/>
      </c>
      <c r="M127" s="70" t="str">
        <f>IFERROR(INDEX('Controles de Corrupción'!$C$10:$AZ$249,MATCH(A127,'Controles de Corrupción'!$B$10:$B$249,0),4),"")</f>
        <v/>
      </c>
      <c r="N127" s="70" t="str">
        <f>IFERROR(INDEX('Controles de Corrupción'!$C$10:$AZ$249,MATCH(A127,'Controles de Corrupción'!$B$10:$B$249,0),40),"")</f>
        <v/>
      </c>
      <c r="O127" s="70" t="str">
        <f>IFERROR(INDEX('Controles de Corrupción'!$C$10:$AZ$249,MATCH(A127,'Controles de Corrupción'!$B$10:$B$249,0),41),"")</f>
        <v/>
      </c>
      <c r="P127" s="70" t="str">
        <f>IFERROR(INDEX('Controles de Corrupción'!$C$10:$AZ$249,MATCH(A127,'Controles de Corrupción'!$B$10:$B$249,0),42),"")</f>
        <v/>
      </c>
      <c r="Q127" s="62" t="str">
        <f>IFERROR(INDEX('Controles de Corrupción'!$C$10:$AZ$249,MATCH(A127,'Controles de Corrupción'!$B$10:$B$249,0),47),"")</f>
        <v/>
      </c>
    </row>
    <row r="128" spans="1:17" ht="50.25" customHeight="1" x14ac:dyDescent="0.25">
      <c r="A128" s="118" t="s">
        <v>660</v>
      </c>
      <c r="B128" s="842"/>
      <c r="C128" s="845"/>
      <c r="D128" s="723"/>
      <c r="E128" s="847"/>
      <c r="F128" s="724"/>
      <c r="G128" s="724"/>
      <c r="H128" s="837"/>
      <c r="I128" s="724"/>
      <c r="J128" s="724"/>
      <c r="K128" s="724"/>
      <c r="L128" s="724"/>
      <c r="M128" s="70" t="str">
        <f>IFERROR(INDEX('Controles de Corrupción'!$C$10:$AZ$249,MATCH(A128,'Controles de Corrupción'!$B$10:$B$249,0),4),"")</f>
        <v/>
      </c>
      <c r="N128" s="70" t="str">
        <f>IFERROR(INDEX('Controles de Corrupción'!$C$10:$AZ$249,MATCH(A128,'Controles de Corrupción'!$B$10:$B$249,0),40),"")</f>
        <v/>
      </c>
      <c r="O128" s="70" t="str">
        <f>IFERROR(INDEX('Controles de Corrupción'!$C$10:$AZ$249,MATCH(A128,'Controles de Corrupción'!$B$10:$B$249,0),41),"")</f>
        <v/>
      </c>
      <c r="P128" s="70" t="str">
        <f>IFERROR(INDEX('Controles de Corrupción'!$C$10:$AZ$249,MATCH(A128,'Controles de Corrupción'!$B$10:$B$249,0),42),"")</f>
        <v/>
      </c>
      <c r="Q128" s="62" t="str">
        <f>IFERROR(INDEX('Controles de Corrupción'!$C$10:$AZ$249,MATCH(A128,'Controles de Corrupción'!$B$10:$B$249,0),47),"")</f>
        <v/>
      </c>
    </row>
    <row r="129" spans="1:17" ht="50.25" customHeight="1" x14ac:dyDescent="0.25">
      <c r="A129" s="118" t="s">
        <v>661</v>
      </c>
      <c r="B129" s="842"/>
      <c r="C129" s="845"/>
      <c r="D129" s="723"/>
      <c r="E129" s="847"/>
      <c r="F129" s="724"/>
      <c r="G129" s="724"/>
      <c r="H129" s="837"/>
      <c r="I129" s="724"/>
      <c r="J129" s="724"/>
      <c r="K129" s="724"/>
      <c r="L129" s="724"/>
      <c r="M129" s="70" t="str">
        <f>IFERROR(INDEX('Controles de Corrupción'!$C$10:$AZ$249,MATCH(A129,'Controles de Corrupción'!$B$10:$B$249,0),4),"")</f>
        <v/>
      </c>
      <c r="N129" s="70" t="str">
        <f>IFERROR(INDEX('Controles de Corrupción'!$C$10:$AZ$249,MATCH(A129,'Controles de Corrupción'!$B$10:$B$249,0),40),"")</f>
        <v/>
      </c>
      <c r="O129" s="70" t="str">
        <f>IFERROR(INDEX('Controles de Corrupción'!$C$10:$AZ$249,MATCH(A129,'Controles de Corrupción'!$B$10:$B$249,0),41),"")</f>
        <v/>
      </c>
      <c r="P129" s="70" t="str">
        <f>IFERROR(INDEX('Controles de Corrupción'!$C$10:$AZ$249,MATCH(A129,'Controles de Corrupción'!$B$10:$B$249,0),42),"")</f>
        <v/>
      </c>
      <c r="Q129" s="62" t="str">
        <f>IFERROR(INDEX('Controles de Corrupción'!$C$10:$AZ$249,MATCH(A129,'Controles de Corrupción'!$B$10:$B$249,0),47),"")</f>
        <v/>
      </c>
    </row>
    <row r="130" spans="1:17" ht="50.25" customHeight="1" x14ac:dyDescent="0.25">
      <c r="A130" s="118" t="s">
        <v>662</v>
      </c>
      <c r="B130" s="842"/>
      <c r="C130" s="845"/>
      <c r="D130" s="723"/>
      <c r="E130" s="847"/>
      <c r="F130" s="724"/>
      <c r="G130" s="724"/>
      <c r="H130" s="837"/>
      <c r="I130" s="724"/>
      <c r="J130" s="724"/>
      <c r="K130" s="724"/>
      <c r="L130" s="724"/>
      <c r="M130" s="70" t="str">
        <f>IFERROR(INDEX('Controles de Corrupción'!$C$10:$AZ$249,MATCH(A130,'Controles de Corrupción'!$B$10:$B$249,0),4),"")</f>
        <v/>
      </c>
      <c r="N130" s="70" t="str">
        <f>IFERROR(INDEX('Controles de Corrupción'!$C$10:$AZ$249,MATCH(A130,'Controles de Corrupción'!$B$10:$B$249,0),40),"")</f>
        <v/>
      </c>
      <c r="O130" s="70" t="str">
        <f>IFERROR(INDEX('Controles de Corrupción'!$C$10:$AZ$249,MATCH(A130,'Controles de Corrupción'!$B$10:$B$249,0),41),"")</f>
        <v/>
      </c>
      <c r="P130" s="70" t="str">
        <f>IFERROR(INDEX('Controles de Corrupción'!$C$10:$AZ$249,MATCH(A130,'Controles de Corrupción'!$B$10:$B$249,0),42),"")</f>
        <v/>
      </c>
      <c r="Q130" s="62" t="str">
        <f>IFERROR(INDEX('Controles de Corrupción'!$C$10:$AZ$249,MATCH(A130,'Controles de Corrupción'!$B$10:$B$249,0),47),"")</f>
        <v/>
      </c>
    </row>
    <row r="131" spans="1:17" ht="50.25" customHeight="1" x14ac:dyDescent="0.25">
      <c r="A131" s="118" t="s">
        <v>663</v>
      </c>
      <c r="B131" s="842"/>
      <c r="C131" s="845"/>
      <c r="D131" s="723"/>
      <c r="E131" s="847"/>
      <c r="F131" s="724"/>
      <c r="G131" s="724"/>
      <c r="H131" s="837"/>
      <c r="I131" s="724"/>
      <c r="J131" s="724"/>
      <c r="K131" s="724"/>
      <c r="L131" s="724"/>
      <c r="M131" s="70" t="str">
        <f>IFERROR(INDEX('Controles de Corrupción'!$C$10:$AZ$249,MATCH(A131,'Controles de Corrupción'!$B$10:$B$249,0),4),"")</f>
        <v/>
      </c>
      <c r="N131" s="70" t="str">
        <f>IFERROR(INDEX('Controles de Corrupción'!$C$10:$AZ$249,MATCH(A131,'Controles de Corrupción'!$B$10:$B$249,0),40),"")</f>
        <v/>
      </c>
      <c r="O131" s="70" t="str">
        <f>IFERROR(INDEX('Controles de Corrupción'!$C$10:$AZ$249,MATCH(A131,'Controles de Corrupción'!$B$10:$B$249,0),41),"")</f>
        <v/>
      </c>
      <c r="P131" s="70" t="str">
        <f>IFERROR(INDEX('Controles de Corrupción'!$C$10:$AZ$249,MATCH(A131,'Controles de Corrupción'!$B$10:$B$249,0),42),"")</f>
        <v/>
      </c>
      <c r="Q131" s="62" t="str">
        <f>IFERROR(INDEX('Controles de Corrupción'!$C$10:$AZ$249,MATCH(A131,'Controles de Corrupción'!$B$10:$B$249,0),47),"")</f>
        <v/>
      </c>
    </row>
    <row r="132" spans="1:17" ht="50.25" customHeight="1" x14ac:dyDescent="0.25">
      <c r="A132" s="118" t="s">
        <v>664</v>
      </c>
      <c r="B132" s="843"/>
      <c r="C132" s="845"/>
      <c r="D132" s="723"/>
      <c r="E132" s="847"/>
      <c r="F132" s="724"/>
      <c r="G132" s="724"/>
      <c r="H132" s="734"/>
      <c r="I132" s="724"/>
      <c r="J132" s="724"/>
      <c r="K132" s="724"/>
      <c r="L132" s="724"/>
      <c r="M132" s="70" t="str">
        <f>IFERROR(INDEX('Controles de Corrupción'!$C$10:$AZ$249,MATCH(A132,'Controles de Corrupción'!$B$10:$B$249,0),4),"")</f>
        <v/>
      </c>
      <c r="N132" s="70" t="str">
        <f>IFERROR(INDEX('Controles de Corrupción'!$C$10:$AZ$249,MATCH(A132,'Controles de Corrupción'!$B$10:$B$249,0),40),"")</f>
        <v/>
      </c>
      <c r="O132" s="70" t="str">
        <f>IFERROR(INDEX('Controles de Corrupción'!$C$10:$AZ$249,MATCH(A132,'Controles de Corrupción'!$B$10:$B$249,0),41),"")</f>
        <v/>
      </c>
      <c r="P132" s="70" t="str">
        <f>IFERROR(INDEX('Controles de Corrupción'!$C$10:$AZ$249,MATCH(A132,'Controles de Corrupción'!$B$10:$B$249,0),42),"")</f>
        <v/>
      </c>
      <c r="Q132" s="62" t="str">
        <f>IFERROR(INDEX('Controles de Corrupción'!$C$10:$AZ$249,MATCH(A132,'Controles de Corrupción'!$B$10:$B$249,0),47),"")</f>
        <v/>
      </c>
    </row>
    <row r="133" spans="1:17" ht="50.25" customHeight="1" x14ac:dyDescent="0.25">
      <c r="A133" s="118" t="s">
        <v>666</v>
      </c>
      <c r="B133" s="841"/>
      <c r="C133" s="844" t="str">
        <f>IFERROR(INDEX('Riesgos de Corrupción'!$B$11:$BN$100,MATCH('Mapa Riesgo Corrupción'!B133,'Riesgos de Corrupción'!$B$11:$B$100,0),2),"")</f>
        <v/>
      </c>
      <c r="D133" s="722" t="str">
        <f>IFERROR(INDEX('Riesgos de Corrupción'!$B$11:$BN$100,MATCH('Mapa Riesgo Corrupción'!B133,'Riesgos de Corrupción'!$B$11:$B$100,0),4),"")</f>
        <v/>
      </c>
      <c r="E133" s="846" t="str">
        <f>IFERROR(INDEX('Riesgos de Corrupción'!$B$11:$BN$100,MATCH('Mapa Riesgo Corrupción'!B133,'Riesgos de Corrupción'!$B$11:$B$100,0),5),"")</f>
        <v/>
      </c>
      <c r="F133" s="733" t="str">
        <f>IFERROR(INDEX('Riesgos de Corrupción'!$B$11:$BN$100,MATCH('Mapa Riesgo Corrupción'!B133,'Riesgos de Corrupción'!$B$11:$B$100,0),18),"")</f>
        <v/>
      </c>
      <c r="G133" s="733" t="str">
        <f>IFERROR(INDEX('Riesgos de Corrupción'!$B$11:$BN$100,MATCH('Mapa Riesgo Corrupción'!B133,'Riesgos de Corrupción'!$B$11:$B$100,0),63),"")</f>
        <v/>
      </c>
      <c r="H133" s="836" t="str">
        <f>IFERROR(INDEX('Riesgos de Corrupción'!$B$11:$BN$100,MATCH('Mapa Riesgo Corrupción'!B133,'Riesgos de Corrupción'!$B$11:$B$100,0),64),"")</f>
        <v/>
      </c>
      <c r="I133" s="733" t="str">
        <f>IFERROR(INDEX('Controles de Corrupción'!$C$10:$AZ$249,MATCH('Mapa Riesgo Corrupción'!B133,'Controles de Corrupción'!$C$10:$C$249,0),33),"")</f>
        <v/>
      </c>
      <c r="J133" s="733" t="str">
        <f>IFERROR(INDEX('Controles de Corrupción'!$C$10:$AZ$249,MATCH('Mapa Riesgo Corrupción'!B133,'Controles de Corrupción'!$C$10:$C$249,0),36),"")</f>
        <v/>
      </c>
      <c r="K133" s="733" t="str">
        <f>IFERROR(INDEX('Controles de Corrupción'!$C$10:$AZ$249,MATCH('Mapa Riesgo Corrupción'!B133,'Controles de Corrupción'!$C$10:$C$249,0),37),"")</f>
        <v/>
      </c>
      <c r="L133" s="733" t="str">
        <f>IFERROR(INDEX('Controles de Corrupción'!$C$10:$AZ$249,MATCH('Mapa Riesgo Corrupción'!B133,'Controles de Corrupción'!$C$10:$C$249,0),38),"")</f>
        <v/>
      </c>
      <c r="M133" s="70" t="str">
        <f>IFERROR(INDEX('Controles de Corrupción'!$C$10:$AZ$249,MATCH(A133,'Controles de Corrupción'!$B$10:$B$249,0),4),"")</f>
        <v/>
      </c>
      <c r="N133" s="70" t="str">
        <f>IFERROR(INDEX('Controles de Corrupción'!$C$10:$AZ$249,MATCH(A133,'Controles de Corrupción'!$B$10:$B$249,0),40),"")</f>
        <v/>
      </c>
      <c r="O133" s="70" t="str">
        <f>IFERROR(INDEX('Controles de Corrupción'!$C$10:$AZ$249,MATCH(A133,'Controles de Corrupción'!$B$10:$B$249,0),41),"")</f>
        <v/>
      </c>
      <c r="P133" s="70" t="str">
        <f>IFERROR(INDEX('Controles de Corrupción'!$C$10:$AZ$249,MATCH(A133,'Controles de Corrupción'!$B$10:$B$249,0),42),"")</f>
        <v/>
      </c>
      <c r="Q133" s="62" t="str">
        <f>IFERROR(INDEX('Controles de Corrupción'!$C$10:$AZ$249,MATCH(A133,'Controles de Corrupción'!$B$10:$B$249,0),47),"")</f>
        <v/>
      </c>
    </row>
    <row r="134" spans="1:17" ht="50.25" customHeight="1" x14ac:dyDescent="0.25">
      <c r="A134" s="118" t="s">
        <v>665</v>
      </c>
      <c r="B134" s="842"/>
      <c r="C134" s="845"/>
      <c r="D134" s="723"/>
      <c r="E134" s="847"/>
      <c r="F134" s="724"/>
      <c r="G134" s="724"/>
      <c r="H134" s="837"/>
      <c r="I134" s="724"/>
      <c r="J134" s="724"/>
      <c r="K134" s="724"/>
      <c r="L134" s="724"/>
      <c r="M134" s="70" t="str">
        <f>IFERROR(INDEX('Controles de Corrupción'!$C$10:$AZ$249,MATCH(A134,'Controles de Corrupción'!$B$10:$B$249,0),4),"")</f>
        <v/>
      </c>
      <c r="N134" s="70" t="str">
        <f>IFERROR(INDEX('Controles de Corrupción'!$C$10:$AZ$249,MATCH(A134,'Controles de Corrupción'!$B$10:$B$249,0),40),"")</f>
        <v/>
      </c>
      <c r="O134" s="70" t="str">
        <f>IFERROR(INDEX('Controles de Corrupción'!$C$10:$AZ$249,MATCH(A134,'Controles de Corrupción'!$B$10:$B$249,0),41),"")</f>
        <v/>
      </c>
      <c r="P134" s="70" t="str">
        <f>IFERROR(INDEX('Controles de Corrupción'!$C$10:$AZ$249,MATCH(A134,'Controles de Corrupción'!$B$10:$B$249,0),42),"")</f>
        <v/>
      </c>
      <c r="Q134" s="62" t="str">
        <f>IFERROR(INDEX('Controles de Corrupción'!$C$10:$AZ$249,MATCH(A134,'Controles de Corrupción'!$B$10:$B$249,0),47),"")</f>
        <v/>
      </c>
    </row>
    <row r="135" spans="1:17" ht="50.25" customHeight="1" x14ac:dyDescent="0.25">
      <c r="A135" s="118" t="s">
        <v>667</v>
      </c>
      <c r="B135" s="842"/>
      <c r="C135" s="845"/>
      <c r="D135" s="723"/>
      <c r="E135" s="847"/>
      <c r="F135" s="724"/>
      <c r="G135" s="724"/>
      <c r="H135" s="837"/>
      <c r="I135" s="724"/>
      <c r="J135" s="724"/>
      <c r="K135" s="724"/>
      <c r="L135" s="724"/>
      <c r="M135" s="70" t="str">
        <f>IFERROR(INDEX('Controles de Corrupción'!$C$10:$AZ$249,MATCH(A135,'Controles de Corrupción'!$B$10:$B$249,0),4),"")</f>
        <v/>
      </c>
      <c r="N135" s="70" t="str">
        <f>IFERROR(INDEX('Controles de Corrupción'!$C$10:$AZ$249,MATCH(A135,'Controles de Corrupción'!$B$10:$B$249,0),40),"")</f>
        <v/>
      </c>
      <c r="O135" s="70" t="str">
        <f>IFERROR(INDEX('Controles de Corrupción'!$C$10:$AZ$249,MATCH(A135,'Controles de Corrupción'!$B$10:$B$249,0),41),"")</f>
        <v/>
      </c>
      <c r="P135" s="70" t="str">
        <f>IFERROR(INDEX('Controles de Corrupción'!$C$10:$AZ$249,MATCH(A135,'Controles de Corrupción'!$B$10:$B$249,0),42),"")</f>
        <v/>
      </c>
      <c r="Q135" s="62" t="str">
        <f>IFERROR(INDEX('Controles de Corrupción'!$C$10:$AZ$249,MATCH(A135,'Controles de Corrupción'!$B$10:$B$249,0),47),"")</f>
        <v/>
      </c>
    </row>
    <row r="136" spans="1:17" ht="50.25" customHeight="1" x14ac:dyDescent="0.25">
      <c r="A136" s="118" t="s">
        <v>668</v>
      </c>
      <c r="B136" s="842"/>
      <c r="C136" s="845"/>
      <c r="D136" s="723"/>
      <c r="E136" s="847"/>
      <c r="F136" s="724"/>
      <c r="G136" s="724"/>
      <c r="H136" s="837"/>
      <c r="I136" s="724"/>
      <c r="J136" s="724"/>
      <c r="K136" s="724"/>
      <c r="L136" s="724"/>
      <c r="M136" s="70" t="str">
        <f>IFERROR(INDEX('Controles de Corrupción'!$C$10:$AZ$249,MATCH(A136,'Controles de Corrupción'!$B$10:$B$249,0),4),"")</f>
        <v/>
      </c>
      <c r="N136" s="70" t="str">
        <f>IFERROR(INDEX('Controles de Corrupción'!$C$10:$AZ$249,MATCH(A136,'Controles de Corrupción'!$B$10:$B$249,0),40),"")</f>
        <v/>
      </c>
      <c r="O136" s="70" t="str">
        <f>IFERROR(INDEX('Controles de Corrupción'!$C$10:$AZ$249,MATCH(A136,'Controles de Corrupción'!$B$10:$B$249,0),41),"")</f>
        <v/>
      </c>
      <c r="P136" s="70" t="str">
        <f>IFERROR(INDEX('Controles de Corrupción'!$C$10:$AZ$249,MATCH(A136,'Controles de Corrupción'!$B$10:$B$249,0),42),"")</f>
        <v/>
      </c>
      <c r="Q136" s="62" t="str">
        <f>IFERROR(INDEX('Controles de Corrupción'!$C$10:$AZ$249,MATCH(A136,'Controles de Corrupción'!$B$10:$B$249,0),47),"")</f>
        <v/>
      </c>
    </row>
    <row r="137" spans="1:17" ht="50.25" customHeight="1" x14ac:dyDescent="0.25">
      <c r="A137" s="118" t="s">
        <v>669</v>
      </c>
      <c r="B137" s="842"/>
      <c r="C137" s="845"/>
      <c r="D137" s="723"/>
      <c r="E137" s="847"/>
      <c r="F137" s="724"/>
      <c r="G137" s="724"/>
      <c r="H137" s="837"/>
      <c r="I137" s="724"/>
      <c r="J137" s="724"/>
      <c r="K137" s="724"/>
      <c r="L137" s="724"/>
      <c r="M137" s="70" t="str">
        <f>IFERROR(INDEX('Controles de Corrupción'!$C$10:$AZ$249,MATCH(A137,'Controles de Corrupción'!$B$10:$B$249,0),4),"")</f>
        <v/>
      </c>
      <c r="N137" s="70" t="str">
        <f>IFERROR(INDEX('Controles de Corrupción'!$C$10:$AZ$249,MATCH(A137,'Controles de Corrupción'!$B$10:$B$249,0),40),"")</f>
        <v/>
      </c>
      <c r="O137" s="70" t="str">
        <f>IFERROR(INDEX('Controles de Corrupción'!$C$10:$AZ$249,MATCH(A137,'Controles de Corrupción'!$B$10:$B$249,0),41),"")</f>
        <v/>
      </c>
      <c r="P137" s="70" t="str">
        <f>IFERROR(INDEX('Controles de Corrupción'!$C$10:$AZ$249,MATCH(A137,'Controles de Corrupción'!$B$10:$B$249,0),42),"")</f>
        <v/>
      </c>
      <c r="Q137" s="62" t="str">
        <f>IFERROR(INDEX('Controles de Corrupción'!$C$10:$AZ$249,MATCH(A137,'Controles de Corrupción'!$B$10:$B$249,0),47),"")</f>
        <v/>
      </c>
    </row>
    <row r="138" spans="1:17" ht="50.25" customHeight="1" x14ac:dyDescent="0.25">
      <c r="A138" s="118" t="s">
        <v>670</v>
      </c>
      <c r="B138" s="843"/>
      <c r="C138" s="845"/>
      <c r="D138" s="723"/>
      <c r="E138" s="847"/>
      <c r="F138" s="724"/>
      <c r="G138" s="724"/>
      <c r="H138" s="734"/>
      <c r="I138" s="724"/>
      <c r="J138" s="724"/>
      <c r="K138" s="724"/>
      <c r="L138" s="724"/>
      <c r="M138" s="70" t="str">
        <f>IFERROR(INDEX('Controles de Corrupción'!$C$10:$AZ$249,MATCH(A138,'Controles de Corrupción'!$B$10:$B$249,0),4),"")</f>
        <v/>
      </c>
      <c r="N138" s="70" t="str">
        <f>IFERROR(INDEX('Controles de Corrupción'!$C$10:$AZ$249,MATCH(A138,'Controles de Corrupción'!$B$10:$B$249,0),40),"")</f>
        <v/>
      </c>
      <c r="O138" s="70" t="str">
        <f>IFERROR(INDEX('Controles de Corrupción'!$C$10:$AZ$249,MATCH(A138,'Controles de Corrupción'!$B$10:$B$249,0),41),"")</f>
        <v/>
      </c>
      <c r="P138" s="70" t="str">
        <f>IFERROR(INDEX('Controles de Corrupción'!$C$10:$AZ$249,MATCH(A138,'Controles de Corrupción'!$B$10:$B$249,0),42),"")</f>
        <v/>
      </c>
      <c r="Q138" s="62" t="str">
        <f>IFERROR(INDEX('Controles de Corrupción'!$C$10:$AZ$249,MATCH(A138,'Controles de Corrupción'!$B$10:$B$249,0),47),"")</f>
        <v/>
      </c>
    </row>
    <row r="139" spans="1:17" ht="50.25" customHeight="1" x14ac:dyDescent="0.25">
      <c r="A139" s="118" t="s">
        <v>671</v>
      </c>
      <c r="B139" s="841"/>
      <c r="C139" s="844" t="str">
        <f>IFERROR(INDEX('Riesgos de Corrupción'!$B$11:$BN$100,MATCH('Mapa Riesgo Corrupción'!B139,'Riesgos de Corrupción'!$B$11:$B$100,0),2),"")</f>
        <v/>
      </c>
      <c r="D139" s="722" t="str">
        <f>IFERROR(INDEX('Riesgos de Corrupción'!$B$11:$BN$100,MATCH('Mapa Riesgo Corrupción'!B139,'Riesgos de Corrupción'!$B$11:$B$100,0),4),"")</f>
        <v/>
      </c>
      <c r="E139" s="846" t="str">
        <f>IFERROR(INDEX('Riesgos de Corrupción'!$B$11:$BN$100,MATCH('Mapa Riesgo Corrupción'!B139,'Riesgos de Corrupción'!$B$11:$B$100,0),5),"")</f>
        <v/>
      </c>
      <c r="F139" s="733" t="str">
        <f>IFERROR(INDEX('Riesgos de Corrupción'!$B$11:$BN$100,MATCH('Mapa Riesgo Corrupción'!B139,'Riesgos de Corrupción'!$B$11:$B$100,0),18),"")</f>
        <v/>
      </c>
      <c r="G139" s="733" t="str">
        <f>IFERROR(INDEX('Riesgos de Corrupción'!$B$11:$BN$100,MATCH('Mapa Riesgo Corrupción'!B139,'Riesgos de Corrupción'!$B$11:$B$100,0),63),"")</f>
        <v/>
      </c>
      <c r="H139" s="836" t="str">
        <f>IFERROR(INDEX('Riesgos de Corrupción'!$B$11:$BN$100,MATCH('Mapa Riesgo Corrupción'!B139,'Riesgos de Corrupción'!$B$11:$B$100,0),64),"")</f>
        <v/>
      </c>
      <c r="I139" s="733" t="str">
        <f>IFERROR(INDEX('Controles de Corrupción'!$C$10:$AZ$249,MATCH('Mapa Riesgo Corrupción'!B139,'Controles de Corrupción'!$C$10:$C$249,0),33),"")</f>
        <v/>
      </c>
      <c r="J139" s="733" t="str">
        <f>IFERROR(INDEX('Controles de Corrupción'!$C$10:$AZ$249,MATCH('Mapa Riesgo Corrupción'!B139,'Controles de Corrupción'!$C$10:$C$249,0),36),"")</f>
        <v/>
      </c>
      <c r="K139" s="733" t="str">
        <f>IFERROR(INDEX('Controles de Corrupción'!$C$10:$AZ$249,MATCH('Mapa Riesgo Corrupción'!B139,'Controles de Corrupción'!$C$10:$C$249,0),37),"")</f>
        <v/>
      </c>
      <c r="L139" s="733" t="str">
        <f>IFERROR(INDEX('Controles de Corrupción'!$C$10:$AZ$249,MATCH('Mapa Riesgo Corrupción'!B139,'Controles de Corrupción'!$C$10:$C$249,0),38),"")</f>
        <v/>
      </c>
      <c r="M139" s="70" t="str">
        <f>IFERROR(INDEX('Controles de Corrupción'!$C$10:$AZ$249,MATCH(A139,'Controles de Corrupción'!$B$10:$B$249,0),4),"")</f>
        <v/>
      </c>
      <c r="N139" s="70" t="str">
        <f>IFERROR(INDEX('Controles de Corrupción'!$C$10:$AZ$249,MATCH(A139,'Controles de Corrupción'!$B$10:$B$249,0),40),"")</f>
        <v/>
      </c>
      <c r="O139" s="70" t="str">
        <f>IFERROR(INDEX('Controles de Corrupción'!$C$10:$AZ$249,MATCH(A139,'Controles de Corrupción'!$B$10:$B$249,0),41),"")</f>
        <v/>
      </c>
      <c r="P139" s="70" t="str">
        <f>IFERROR(INDEX('Controles de Corrupción'!$C$10:$AZ$249,MATCH(A139,'Controles de Corrupción'!$B$10:$B$249,0),42),"")</f>
        <v/>
      </c>
      <c r="Q139" s="62" t="str">
        <f>IFERROR(INDEX('Controles de Corrupción'!$C$10:$AZ$249,MATCH(A139,'Controles de Corrupción'!$B$10:$B$249,0),47),"")</f>
        <v/>
      </c>
    </row>
    <row r="140" spans="1:17" ht="50.25" customHeight="1" x14ac:dyDescent="0.25">
      <c r="A140" s="118" t="s">
        <v>672</v>
      </c>
      <c r="B140" s="842"/>
      <c r="C140" s="845"/>
      <c r="D140" s="723"/>
      <c r="E140" s="847"/>
      <c r="F140" s="724"/>
      <c r="G140" s="724"/>
      <c r="H140" s="837"/>
      <c r="I140" s="724"/>
      <c r="J140" s="724"/>
      <c r="K140" s="724"/>
      <c r="L140" s="724"/>
      <c r="M140" s="70" t="str">
        <f>IFERROR(INDEX('Controles de Corrupción'!$C$10:$AZ$249,MATCH(A140,'Controles de Corrupción'!$B$10:$B$249,0),4),"")</f>
        <v/>
      </c>
      <c r="N140" s="70" t="str">
        <f>IFERROR(INDEX('Controles de Corrupción'!$C$10:$AZ$249,MATCH(A140,'Controles de Corrupción'!$B$10:$B$249,0),40),"")</f>
        <v/>
      </c>
      <c r="O140" s="70" t="str">
        <f>IFERROR(INDEX('Controles de Corrupción'!$C$10:$AZ$249,MATCH(A140,'Controles de Corrupción'!$B$10:$B$249,0),41),"")</f>
        <v/>
      </c>
      <c r="P140" s="70" t="str">
        <f>IFERROR(INDEX('Controles de Corrupción'!$C$10:$AZ$249,MATCH(A140,'Controles de Corrupción'!$B$10:$B$249,0),42),"")</f>
        <v/>
      </c>
      <c r="Q140" s="62" t="str">
        <f>IFERROR(INDEX('Controles de Corrupción'!$C$10:$AZ$249,MATCH(A140,'Controles de Corrupción'!$B$10:$B$249,0),47),"")</f>
        <v/>
      </c>
    </row>
    <row r="141" spans="1:17" ht="50.25" customHeight="1" x14ac:dyDescent="0.25">
      <c r="A141" s="118" t="s">
        <v>673</v>
      </c>
      <c r="B141" s="842"/>
      <c r="C141" s="845"/>
      <c r="D141" s="723"/>
      <c r="E141" s="847"/>
      <c r="F141" s="724"/>
      <c r="G141" s="724"/>
      <c r="H141" s="837"/>
      <c r="I141" s="724"/>
      <c r="J141" s="724"/>
      <c r="K141" s="724"/>
      <c r="L141" s="724"/>
      <c r="M141" s="70" t="str">
        <f>IFERROR(INDEX('Controles de Corrupción'!$C$10:$AZ$249,MATCH(A141,'Controles de Corrupción'!$B$10:$B$249,0),4),"")</f>
        <v/>
      </c>
      <c r="N141" s="70" t="str">
        <f>IFERROR(INDEX('Controles de Corrupción'!$C$10:$AZ$249,MATCH(A141,'Controles de Corrupción'!$B$10:$B$249,0),40),"")</f>
        <v/>
      </c>
      <c r="O141" s="70" t="str">
        <f>IFERROR(INDEX('Controles de Corrupción'!$C$10:$AZ$249,MATCH(A141,'Controles de Corrupción'!$B$10:$B$249,0),41),"")</f>
        <v/>
      </c>
      <c r="P141" s="70" t="str">
        <f>IFERROR(INDEX('Controles de Corrupción'!$C$10:$AZ$249,MATCH(A141,'Controles de Corrupción'!$B$10:$B$249,0),42),"")</f>
        <v/>
      </c>
      <c r="Q141" s="62" t="str">
        <f>IFERROR(INDEX('Controles de Corrupción'!$C$10:$AZ$249,MATCH(A141,'Controles de Corrupción'!$B$10:$B$249,0),47),"")</f>
        <v/>
      </c>
    </row>
    <row r="142" spans="1:17" ht="50.25" customHeight="1" x14ac:dyDescent="0.25">
      <c r="A142" s="118" t="s">
        <v>674</v>
      </c>
      <c r="B142" s="842"/>
      <c r="C142" s="845"/>
      <c r="D142" s="723"/>
      <c r="E142" s="847"/>
      <c r="F142" s="724"/>
      <c r="G142" s="724"/>
      <c r="H142" s="837"/>
      <c r="I142" s="724"/>
      <c r="J142" s="724"/>
      <c r="K142" s="724"/>
      <c r="L142" s="724"/>
      <c r="M142" s="70" t="str">
        <f>IFERROR(INDEX('Controles de Corrupción'!$C$10:$AZ$249,MATCH(A142,'Controles de Corrupción'!$B$10:$B$249,0),4),"")</f>
        <v/>
      </c>
      <c r="N142" s="70" t="str">
        <f>IFERROR(INDEX('Controles de Corrupción'!$C$10:$AZ$249,MATCH(A142,'Controles de Corrupción'!$B$10:$B$249,0),40),"")</f>
        <v/>
      </c>
      <c r="O142" s="70" t="str">
        <f>IFERROR(INDEX('Controles de Corrupción'!$C$10:$AZ$249,MATCH(A142,'Controles de Corrupción'!$B$10:$B$249,0),41),"")</f>
        <v/>
      </c>
      <c r="P142" s="70" t="str">
        <f>IFERROR(INDEX('Controles de Corrupción'!$C$10:$AZ$249,MATCH(A142,'Controles de Corrupción'!$B$10:$B$249,0),42),"")</f>
        <v/>
      </c>
      <c r="Q142" s="62" t="str">
        <f>IFERROR(INDEX('Controles de Corrupción'!$C$10:$AZ$249,MATCH(A142,'Controles de Corrupción'!$B$10:$B$249,0),47),"")</f>
        <v/>
      </c>
    </row>
    <row r="143" spans="1:17" ht="50.25" customHeight="1" x14ac:dyDescent="0.25">
      <c r="A143" s="118" t="s">
        <v>675</v>
      </c>
      <c r="B143" s="842"/>
      <c r="C143" s="845"/>
      <c r="D143" s="723"/>
      <c r="E143" s="847"/>
      <c r="F143" s="724"/>
      <c r="G143" s="724"/>
      <c r="H143" s="837"/>
      <c r="I143" s="724"/>
      <c r="J143" s="724"/>
      <c r="K143" s="724"/>
      <c r="L143" s="724"/>
      <c r="M143" s="70" t="str">
        <f>IFERROR(INDEX('Controles de Corrupción'!$C$10:$AZ$249,MATCH(A143,'Controles de Corrupción'!$B$10:$B$249,0),4),"")</f>
        <v/>
      </c>
      <c r="N143" s="70" t="str">
        <f>IFERROR(INDEX('Controles de Corrupción'!$C$10:$AZ$249,MATCH(A143,'Controles de Corrupción'!$B$10:$B$249,0),40),"")</f>
        <v/>
      </c>
      <c r="O143" s="70" t="str">
        <f>IFERROR(INDEX('Controles de Corrupción'!$C$10:$AZ$249,MATCH(A143,'Controles de Corrupción'!$B$10:$B$249,0),41),"")</f>
        <v/>
      </c>
      <c r="P143" s="70" t="str">
        <f>IFERROR(INDEX('Controles de Corrupción'!$C$10:$AZ$249,MATCH(A143,'Controles de Corrupción'!$B$10:$B$249,0),42),"")</f>
        <v/>
      </c>
      <c r="Q143" s="62" t="str">
        <f>IFERROR(INDEX('Controles de Corrupción'!$C$10:$AZ$249,MATCH(A143,'Controles de Corrupción'!$B$10:$B$249,0),47),"")</f>
        <v/>
      </c>
    </row>
    <row r="144" spans="1:17" ht="50.25" customHeight="1" x14ac:dyDescent="0.25">
      <c r="A144" s="118" t="s">
        <v>676</v>
      </c>
      <c r="B144" s="843"/>
      <c r="C144" s="845"/>
      <c r="D144" s="723"/>
      <c r="E144" s="847"/>
      <c r="F144" s="724"/>
      <c r="G144" s="724"/>
      <c r="H144" s="734"/>
      <c r="I144" s="724"/>
      <c r="J144" s="724"/>
      <c r="K144" s="724"/>
      <c r="L144" s="724"/>
      <c r="M144" s="70" t="str">
        <f>IFERROR(INDEX('Controles de Corrupción'!$C$10:$AZ$249,MATCH(A144,'Controles de Corrupción'!$B$10:$B$249,0),4),"")</f>
        <v/>
      </c>
      <c r="N144" s="70" t="str">
        <f>IFERROR(INDEX('Controles de Corrupción'!$C$10:$AZ$249,MATCH(A144,'Controles de Corrupción'!$B$10:$B$249,0),40),"")</f>
        <v/>
      </c>
      <c r="O144" s="70" t="str">
        <f>IFERROR(INDEX('Controles de Corrupción'!$C$10:$AZ$249,MATCH(A144,'Controles de Corrupción'!$B$10:$B$249,0),41),"")</f>
        <v/>
      </c>
      <c r="P144" s="70" t="str">
        <f>IFERROR(INDEX('Controles de Corrupción'!$C$10:$AZ$249,MATCH(A144,'Controles de Corrupción'!$B$10:$B$249,0),42),"")</f>
        <v/>
      </c>
      <c r="Q144" s="62" t="str">
        <f>IFERROR(INDEX('Controles de Corrupción'!$C$10:$AZ$249,MATCH(A144,'Controles de Corrupción'!$B$10:$B$249,0),47),"")</f>
        <v/>
      </c>
    </row>
    <row r="145" spans="1:17" ht="50.25" customHeight="1" x14ac:dyDescent="0.25">
      <c r="A145" s="118" t="s">
        <v>677</v>
      </c>
      <c r="B145" s="841"/>
      <c r="C145" s="844" t="str">
        <f>IFERROR(INDEX('Riesgos de Corrupción'!$B$11:$BN$100,MATCH('Mapa Riesgo Corrupción'!B145,'Riesgos de Corrupción'!$B$11:$B$100,0),2),"")</f>
        <v/>
      </c>
      <c r="D145" s="722" t="str">
        <f>IFERROR(INDEX('Riesgos de Corrupción'!$B$11:$BN$100,MATCH('Mapa Riesgo Corrupción'!B145,'Riesgos de Corrupción'!$B$11:$B$100,0),4),"")</f>
        <v/>
      </c>
      <c r="E145" s="846" t="str">
        <f>IFERROR(INDEX('Riesgos de Corrupción'!$B$11:$BN$100,MATCH('Mapa Riesgo Corrupción'!B145,'Riesgos de Corrupción'!$B$11:$B$100,0),5),"")</f>
        <v/>
      </c>
      <c r="F145" s="733" t="str">
        <f>IFERROR(INDEX('Riesgos de Corrupción'!$B$11:$BN$100,MATCH('Mapa Riesgo Corrupción'!B145,'Riesgos de Corrupción'!$B$11:$B$100,0),18),"")</f>
        <v/>
      </c>
      <c r="G145" s="733" t="str">
        <f>IFERROR(INDEX('Riesgos de Corrupción'!$B$11:$BN$100,MATCH('Mapa Riesgo Corrupción'!B145,'Riesgos de Corrupción'!$B$11:$B$100,0),63),"")</f>
        <v/>
      </c>
      <c r="H145" s="836" t="str">
        <f>IFERROR(INDEX('Riesgos de Corrupción'!$B$11:$BN$100,MATCH('Mapa Riesgo Corrupción'!B145,'Riesgos de Corrupción'!$B$11:$B$100,0),64),"")</f>
        <v/>
      </c>
      <c r="I145" s="733" t="str">
        <f>IFERROR(INDEX('Controles de Corrupción'!$C$10:$AZ$249,MATCH('Mapa Riesgo Corrupción'!B145,'Controles de Corrupción'!$C$10:$C$249,0),33),"")</f>
        <v/>
      </c>
      <c r="J145" s="733" t="str">
        <f>IFERROR(INDEX('Controles de Corrupción'!$C$10:$AZ$249,MATCH('Mapa Riesgo Corrupción'!B145,'Controles de Corrupción'!$C$10:$C$249,0),36),"")</f>
        <v/>
      </c>
      <c r="K145" s="733" t="str">
        <f>IFERROR(INDEX('Controles de Corrupción'!$C$10:$AZ$249,MATCH('Mapa Riesgo Corrupción'!B145,'Controles de Corrupción'!$C$10:$C$249,0),37),"")</f>
        <v/>
      </c>
      <c r="L145" s="733" t="str">
        <f>IFERROR(INDEX('Controles de Corrupción'!$C$10:$AZ$249,MATCH('Mapa Riesgo Corrupción'!B145,'Controles de Corrupción'!$C$10:$C$249,0),38),"")</f>
        <v/>
      </c>
      <c r="M145" s="70" t="str">
        <f>IFERROR(INDEX('Controles de Corrupción'!$C$10:$AZ$249,MATCH(A145,'Controles de Corrupción'!$B$10:$B$249,0),4),"")</f>
        <v/>
      </c>
      <c r="N145" s="70" t="str">
        <f>IFERROR(INDEX('Controles de Corrupción'!$C$10:$AZ$249,MATCH(A145,'Controles de Corrupción'!$B$10:$B$249,0),40),"")</f>
        <v/>
      </c>
      <c r="O145" s="70" t="str">
        <f>IFERROR(INDEX('Controles de Corrupción'!$C$10:$AZ$249,MATCH(A145,'Controles de Corrupción'!$B$10:$B$249,0),41),"")</f>
        <v/>
      </c>
      <c r="P145" s="70" t="str">
        <f>IFERROR(INDEX('Controles de Corrupción'!$C$10:$AZ$249,MATCH(A145,'Controles de Corrupción'!$B$10:$B$249,0),42),"")</f>
        <v/>
      </c>
      <c r="Q145" s="62" t="str">
        <f>IFERROR(INDEX('Controles de Corrupción'!$C$10:$AZ$249,MATCH(A145,'Controles de Corrupción'!$B$10:$B$249,0),47),"")</f>
        <v/>
      </c>
    </row>
    <row r="146" spans="1:17" ht="50.25" customHeight="1" x14ac:dyDescent="0.25">
      <c r="A146" s="118" t="s">
        <v>678</v>
      </c>
      <c r="B146" s="842"/>
      <c r="C146" s="845"/>
      <c r="D146" s="723"/>
      <c r="E146" s="847"/>
      <c r="F146" s="724"/>
      <c r="G146" s="724"/>
      <c r="H146" s="837"/>
      <c r="I146" s="724"/>
      <c r="J146" s="724"/>
      <c r="K146" s="724"/>
      <c r="L146" s="724"/>
      <c r="M146" s="70" t="str">
        <f>IFERROR(INDEX('Controles de Corrupción'!$C$10:$AZ$249,MATCH(A146,'Controles de Corrupción'!$B$10:$B$249,0),4),"")</f>
        <v/>
      </c>
      <c r="N146" s="70" t="str">
        <f>IFERROR(INDEX('Controles de Corrupción'!$C$10:$AZ$249,MATCH(A146,'Controles de Corrupción'!$B$10:$B$249,0),40),"")</f>
        <v/>
      </c>
      <c r="O146" s="70" t="str">
        <f>IFERROR(INDEX('Controles de Corrupción'!$C$10:$AZ$249,MATCH(A146,'Controles de Corrupción'!$B$10:$B$249,0),41),"")</f>
        <v/>
      </c>
      <c r="P146" s="70" t="str">
        <f>IFERROR(INDEX('Controles de Corrupción'!$C$10:$AZ$249,MATCH(A146,'Controles de Corrupción'!$B$10:$B$249,0),42),"")</f>
        <v/>
      </c>
      <c r="Q146" s="62" t="str">
        <f>IFERROR(INDEX('Controles de Corrupción'!$C$10:$AZ$249,MATCH(A146,'Controles de Corrupción'!$B$10:$B$249,0),47),"")</f>
        <v/>
      </c>
    </row>
    <row r="147" spans="1:17" ht="50.25" customHeight="1" x14ac:dyDescent="0.25">
      <c r="A147" s="118" t="s">
        <v>679</v>
      </c>
      <c r="B147" s="842"/>
      <c r="C147" s="845"/>
      <c r="D147" s="723"/>
      <c r="E147" s="847"/>
      <c r="F147" s="724"/>
      <c r="G147" s="724"/>
      <c r="H147" s="837"/>
      <c r="I147" s="724"/>
      <c r="J147" s="724"/>
      <c r="K147" s="724"/>
      <c r="L147" s="724"/>
      <c r="M147" s="70" t="str">
        <f>IFERROR(INDEX('Controles de Corrupción'!$C$10:$AZ$249,MATCH(A147,'Controles de Corrupción'!$B$10:$B$249,0),4),"")</f>
        <v/>
      </c>
      <c r="N147" s="70" t="str">
        <f>IFERROR(INDEX('Controles de Corrupción'!$C$10:$AZ$249,MATCH(A147,'Controles de Corrupción'!$B$10:$B$249,0),40),"")</f>
        <v/>
      </c>
      <c r="O147" s="70" t="str">
        <f>IFERROR(INDEX('Controles de Corrupción'!$C$10:$AZ$249,MATCH(A147,'Controles de Corrupción'!$B$10:$B$249,0),41),"")</f>
        <v/>
      </c>
      <c r="P147" s="70" t="str">
        <f>IFERROR(INDEX('Controles de Corrupción'!$C$10:$AZ$249,MATCH(A147,'Controles de Corrupción'!$B$10:$B$249,0),42),"")</f>
        <v/>
      </c>
      <c r="Q147" s="62" t="str">
        <f>IFERROR(INDEX('Controles de Corrupción'!$C$10:$AZ$249,MATCH(A147,'Controles de Corrupción'!$B$10:$B$249,0),47),"")</f>
        <v/>
      </c>
    </row>
    <row r="148" spans="1:17" ht="50.25" customHeight="1" x14ac:dyDescent="0.25">
      <c r="A148" s="118" t="s">
        <v>680</v>
      </c>
      <c r="B148" s="842"/>
      <c r="C148" s="845"/>
      <c r="D148" s="723"/>
      <c r="E148" s="847"/>
      <c r="F148" s="724"/>
      <c r="G148" s="724"/>
      <c r="H148" s="837"/>
      <c r="I148" s="724"/>
      <c r="J148" s="724"/>
      <c r="K148" s="724"/>
      <c r="L148" s="724"/>
      <c r="M148" s="70" t="str">
        <f>IFERROR(INDEX('Controles de Corrupción'!$C$10:$AZ$249,MATCH(A148,'Controles de Corrupción'!$B$10:$B$249,0),4),"")</f>
        <v/>
      </c>
      <c r="N148" s="70" t="str">
        <f>IFERROR(INDEX('Controles de Corrupción'!$C$10:$AZ$249,MATCH(A148,'Controles de Corrupción'!$B$10:$B$249,0),40),"")</f>
        <v/>
      </c>
      <c r="O148" s="70" t="str">
        <f>IFERROR(INDEX('Controles de Corrupción'!$C$10:$AZ$249,MATCH(A148,'Controles de Corrupción'!$B$10:$B$249,0),41),"")</f>
        <v/>
      </c>
      <c r="P148" s="70" t="str">
        <f>IFERROR(INDEX('Controles de Corrupción'!$C$10:$AZ$249,MATCH(A148,'Controles de Corrupción'!$B$10:$B$249,0),42),"")</f>
        <v/>
      </c>
      <c r="Q148" s="62" t="str">
        <f>IFERROR(INDEX('Controles de Corrupción'!$C$10:$AZ$249,MATCH(A148,'Controles de Corrupción'!$B$10:$B$249,0),47),"")</f>
        <v/>
      </c>
    </row>
    <row r="149" spans="1:17" ht="50.25" customHeight="1" x14ac:dyDescent="0.25">
      <c r="A149" s="118" t="s">
        <v>681</v>
      </c>
      <c r="B149" s="842"/>
      <c r="C149" s="845"/>
      <c r="D149" s="723"/>
      <c r="E149" s="847"/>
      <c r="F149" s="724"/>
      <c r="G149" s="724"/>
      <c r="H149" s="837"/>
      <c r="I149" s="724"/>
      <c r="J149" s="724"/>
      <c r="K149" s="724"/>
      <c r="L149" s="724"/>
      <c r="M149" s="70" t="str">
        <f>IFERROR(INDEX('Controles de Corrupción'!$C$10:$AZ$249,MATCH(A149,'Controles de Corrupción'!$B$10:$B$249,0),4),"")</f>
        <v/>
      </c>
      <c r="N149" s="70" t="str">
        <f>IFERROR(INDEX('Controles de Corrupción'!$C$10:$AZ$249,MATCH(A149,'Controles de Corrupción'!$B$10:$B$249,0),40),"")</f>
        <v/>
      </c>
      <c r="O149" s="70" t="str">
        <f>IFERROR(INDEX('Controles de Corrupción'!$C$10:$AZ$249,MATCH(A149,'Controles de Corrupción'!$B$10:$B$249,0),41),"")</f>
        <v/>
      </c>
      <c r="P149" s="70" t="str">
        <f>IFERROR(INDEX('Controles de Corrupción'!$C$10:$AZ$249,MATCH(A149,'Controles de Corrupción'!$B$10:$B$249,0),42),"")</f>
        <v/>
      </c>
      <c r="Q149" s="62" t="str">
        <f>IFERROR(INDEX('Controles de Corrupción'!$C$10:$AZ$249,MATCH(A149,'Controles de Corrupción'!$B$10:$B$249,0),47),"")</f>
        <v/>
      </c>
    </row>
    <row r="150" spans="1:17" ht="50.25" customHeight="1" x14ac:dyDescent="0.25">
      <c r="A150" s="118" t="s">
        <v>682</v>
      </c>
      <c r="B150" s="843"/>
      <c r="C150" s="845"/>
      <c r="D150" s="723"/>
      <c r="E150" s="847"/>
      <c r="F150" s="724"/>
      <c r="G150" s="724"/>
      <c r="H150" s="734"/>
      <c r="I150" s="724"/>
      <c r="J150" s="724"/>
      <c r="K150" s="724"/>
      <c r="L150" s="724"/>
      <c r="M150" s="70" t="str">
        <f>IFERROR(INDEX('Controles de Corrupción'!$C$10:$AZ$249,MATCH(A150,'Controles de Corrupción'!$B$10:$B$249,0),4),"")</f>
        <v/>
      </c>
      <c r="N150" s="70" t="str">
        <f>IFERROR(INDEX('Controles de Corrupción'!$C$10:$AZ$249,MATCH(A150,'Controles de Corrupción'!$B$10:$B$249,0),40),"")</f>
        <v/>
      </c>
      <c r="O150" s="70" t="str">
        <f>IFERROR(INDEX('Controles de Corrupción'!$C$10:$AZ$249,MATCH(A150,'Controles de Corrupción'!$B$10:$B$249,0),41),"")</f>
        <v/>
      </c>
      <c r="P150" s="70" t="str">
        <f>IFERROR(INDEX('Controles de Corrupción'!$C$10:$AZ$249,MATCH(A150,'Controles de Corrupción'!$B$10:$B$249,0),42),"")</f>
        <v/>
      </c>
      <c r="Q150" s="62" t="str">
        <f>IFERROR(INDEX('Controles de Corrupción'!$C$10:$AZ$249,MATCH(A150,'Controles de Corrupción'!$B$10:$B$249,0),47),"")</f>
        <v/>
      </c>
    </row>
    <row r="151" spans="1:17" ht="50.25" customHeight="1" x14ac:dyDescent="0.25">
      <c r="A151" s="118" t="s">
        <v>683</v>
      </c>
      <c r="B151" s="841"/>
      <c r="C151" s="844" t="str">
        <f>IFERROR(INDEX('Riesgos de Corrupción'!$B$11:$BN$100,MATCH('Mapa Riesgo Corrupción'!B151,'Riesgos de Corrupción'!$B$11:$B$100,0),2),"")</f>
        <v/>
      </c>
      <c r="D151" s="722" t="str">
        <f>IFERROR(INDEX('Riesgos de Corrupción'!$B$11:$BN$100,MATCH('Mapa Riesgo Corrupción'!B151,'Riesgos de Corrupción'!$B$11:$B$100,0),4),"")</f>
        <v/>
      </c>
      <c r="E151" s="846" t="str">
        <f>IFERROR(INDEX('Riesgos de Corrupción'!$B$11:$BN$100,MATCH('Mapa Riesgo Corrupción'!B151,'Riesgos de Corrupción'!$B$11:$B$100,0),5),"")</f>
        <v/>
      </c>
      <c r="F151" s="733" t="str">
        <f>IFERROR(INDEX('Riesgos de Corrupción'!$B$11:$BN$100,MATCH('Mapa Riesgo Corrupción'!B151,'Riesgos de Corrupción'!$B$11:$B$100,0),18),"")</f>
        <v/>
      </c>
      <c r="G151" s="733" t="str">
        <f>IFERROR(INDEX('Riesgos de Corrupción'!$B$11:$BN$100,MATCH('Mapa Riesgo Corrupción'!B151,'Riesgos de Corrupción'!$B$11:$B$100,0),63),"")</f>
        <v/>
      </c>
      <c r="H151" s="836" t="str">
        <f>IFERROR(INDEX('Riesgos de Corrupción'!$B$11:$BN$100,MATCH('Mapa Riesgo Corrupción'!B151,'Riesgos de Corrupción'!$B$11:$B$100,0),64),"")</f>
        <v/>
      </c>
      <c r="I151" s="733" t="str">
        <f>IFERROR(INDEX('Controles de Corrupción'!$C$10:$AZ$249,MATCH('Mapa Riesgo Corrupción'!B151,'Controles de Corrupción'!$C$10:$C$249,0),33),"")</f>
        <v/>
      </c>
      <c r="J151" s="733" t="str">
        <f>IFERROR(INDEX('Controles de Corrupción'!$C$10:$AZ$249,MATCH('Mapa Riesgo Corrupción'!B151,'Controles de Corrupción'!$C$10:$C$249,0),36),"")</f>
        <v/>
      </c>
      <c r="K151" s="733" t="str">
        <f>IFERROR(INDEX('Controles de Corrupción'!$C$10:$AZ$249,MATCH('Mapa Riesgo Corrupción'!B151,'Controles de Corrupción'!$C$10:$C$249,0),37),"")</f>
        <v/>
      </c>
      <c r="L151" s="733" t="str">
        <f>IFERROR(INDEX('Controles de Corrupción'!$C$10:$AZ$249,MATCH('Mapa Riesgo Corrupción'!B151,'Controles de Corrupción'!$C$10:$C$249,0),38),"")</f>
        <v/>
      </c>
      <c r="M151" s="70" t="str">
        <f>IFERROR(INDEX('Controles de Corrupción'!$C$10:$AZ$249,MATCH(A151,'Controles de Corrupción'!$B$10:$B$249,0),4),"")</f>
        <v/>
      </c>
      <c r="N151" s="70" t="str">
        <f>IFERROR(INDEX('Controles de Corrupción'!$C$10:$AZ$249,MATCH(A151,'Controles de Corrupción'!$B$10:$B$249,0),40),"")</f>
        <v/>
      </c>
      <c r="O151" s="70" t="str">
        <f>IFERROR(INDEX('Controles de Corrupción'!$C$10:$AZ$249,MATCH(A151,'Controles de Corrupción'!$B$10:$B$249,0),41),"")</f>
        <v/>
      </c>
      <c r="P151" s="70" t="str">
        <f>IFERROR(INDEX('Controles de Corrupción'!$C$10:$AZ$249,MATCH(A151,'Controles de Corrupción'!$B$10:$B$249,0),42),"")</f>
        <v/>
      </c>
      <c r="Q151" s="62" t="str">
        <f>IFERROR(INDEX('Controles de Corrupción'!$C$10:$AZ$249,MATCH(A151,'Controles de Corrupción'!$B$10:$B$249,0),47),"")</f>
        <v/>
      </c>
    </row>
    <row r="152" spans="1:17" ht="50.25" customHeight="1" x14ac:dyDescent="0.25">
      <c r="A152" s="118" t="s">
        <v>684</v>
      </c>
      <c r="B152" s="842"/>
      <c r="C152" s="845"/>
      <c r="D152" s="723"/>
      <c r="E152" s="847"/>
      <c r="F152" s="724"/>
      <c r="G152" s="724"/>
      <c r="H152" s="837"/>
      <c r="I152" s="724"/>
      <c r="J152" s="724"/>
      <c r="K152" s="724"/>
      <c r="L152" s="724"/>
      <c r="M152" s="70" t="str">
        <f>IFERROR(INDEX('Controles de Corrupción'!$C$10:$AZ$249,MATCH(A152,'Controles de Corrupción'!$B$10:$B$249,0),4),"")</f>
        <v/>
      </c>
      <c r="N152" s="70" t="str">
        <f>IFERROR(INDEX('Controles de Corrupción'!$C$10:$AZ$249,MATCH(A152,'Controles de Corrupción'!$B$10:$B$249,0),40),"")</f>
        <v/>
      </c>
      <c r="O152" s="70" t="str">
        <f>IFERROR(INDEX('Controles de Corrupción'!$C$10:$AZ$249,MATCH(A152,'Controles de Corrupción'!$B$10:$B$249,0),41),"")</f>
        <v/>
      </c>
      <c r="P152" s="70" t="str">
        <f>IFERROR(INDEX('Controles de Corrupción'!$C$10:$AZ$249,MATCH(A152,'Controles de Corrupción'!$B$10:$B$249,0),42),"")</f>
        <v/>
      </c>
      <c r="Q152" s="62" t="str">
        <f>IFERROR(INDEX('Controles de Corrupción'!$C$10:$AZ$249,MATCH(A152,'Controles de Corrupción'!$B$10:$B$249,0),47),"")</f>
        <v/>
      </c>
    </row>
    <row r="153" spans="1:17" ht="50.25" customHeight="1" x14ac:dyDescent="0.25">
      <c r="A153" s="118" t="s">
        <v>685</v>
      </c>
      <c r="B153" s="842"/>
      <c r="C153" s="845"/>
      <c r="D153" s="723"/>
      <c r="E153" s="847"/>
      <c r="F153" s="724"/>
      <c r="G153" s="724"/>
      <c r="H153" s="837"/>
      <c r="I153" s="724"/>
      <c r="J153" s="724"/>
      <c r="K153" s="724"/>
      <c r="L153" s="724"/>
      <c r="M153" s="70" t="str">
        <f>IFERROR(INDEX('Controles de Corrupción'!$C$10:$AZ$249,MATCH(A153,'Controles de Corrupción'!$B$10:$B$249,0),4),"")</f>
        <v/>
      </c>
      <c r="N153" s="70" t="str">
        <f>IFERROR(INDEX('Controles de Corrupción'!$C$10:$AZ$249,MATCH(A153,'Controles de Corrupción'!$B$10:$B$249,0),40),"")</f>
        <v/>
      </c>
      <c r="O153" s="70" t="str">
        <f>IFERROR(INDEX('Controles de Corrupción'!$C$10:$AZ$249,MATCH(A153,'Controles de Corrupción'!$B$10:$B$249,0),41),"")</f>
        <v/>
      </c>
      <c r="P153" s="70" t="str">
        <f>IFERROR(INDEX('Controles de Corrupción'!$C$10:$AZ$249,MATCH(A153,'Controles de Corrupción'!$B$10:$B$249,0),42),"")</f>
        <v/>
      </c>
      <c r="Q153" s="62" t="str">
        <f>IFERROR(INDEX('Controles de Corrupción'!$C$10:$AZ$249,MATCH(A153,'Controles de Corrupción'!$B$10:$B$249,0),47),"")</f>
        <v/>
      </c>
    </row>
    <row r="154" spans="1:17" ht="50.25" customHeight="1" x14ac:dyDescent="0.25">
      <c r="A154" s="118" t="s">
        <v>686</v>
      </c>
      <c r="B154" s="842"/>
      <c r="C154" s="845"/>
      <c r="D154" s="723"/>
      <c r="E154" s="847"/>
      <c r="F154" s="724"/>
      <c r="G154" s="724"/>
      <c r="H154" s="837"/>
      <c r="I154" s="724"/>
      <c r="J154" s="724"/>
      <c r="K154" s="724"/>
      <c r="L154" s="724"/>
      <c r="M154" s="70" t="str">
        <f>IFERROR(INDEX('Controles de Corrupción'!$C$10:$AZ$249,MATCH(A154,'Controles de Corrupción'!$B$10:$B$249,0),4),"")</f>
        <v/>
      </c>
      <c r="N154" s="70" t="str">
        <f>IFERROR(INDEX('Controles de Corrupción'!$C$10:$AZ$249,MATCH(A154,'Controles de Corrupción'!$B$10:$B$249,0),40),"")</f>
        <v/>
      </c>
      <c r="O154" s="70" t="str">
        <f>IFERROR(INDEX('Controles de Corrupción'!$C$10:$AZ$249,MATCH(A154,'Controles de Corrupción'!$B$10:$B$249,0),41),"")</f>
        <v/>
      </c>
      <c r="P154" s="70" t="str">
        <f>IFERROR(INDEX('Controles de Corrupción'!$C$10:$AZ$249,MATCH(A154,'Controles de Corrupción'!$B$10:$B$249,0),42),"")</f>
        <v/>
      </c>
      <c r="Q154" s="62" t="str">
        <f>IFERROR(INDEX('Controles de Corrupción'!$C$10:$AZ$249,MATCH(A154,'Controles de Corrupción'!$B$10:$B$249,0),47),"")</f>
        <v/>
      </c>
    </row>
    <row r="155" spans="1:17" ht="50.25" customHeight="1" x14ac:dyDescent="0.25">
      <c r="A155" s="118" t="s">
        <v>687</v>
      </c>
      <c r="B155" s="842"/>
      <c r="C155" s="845"/>
      <c r="D155" s="723"/>
      <c r="E155" s="847"/>
      <c r="F155" s="724"/>
      <c r="G155" s="724"/>
      <c r="H155" s="837"/>
      <c r="I155" s="724"/>
      <c r="J155" s="724"/>
      <c r="K155" s="724"/>
      <c r="L155" s="724"/>
      <c r="M155" s="70" t="str">
        <f>IFERROR(INDEX('Controles de Corrupción'!$C$10:$AZ$249,MATCH(A155,'Controles de Corrupción'!$B$10:$B$249,0),4),"")</f>
        <v/>
      </c>
      <c r="N155" s="70" t="str">
        <f>IFERROR(INDEX('Controles de Corrupción'!$C$10:$AZ$249,MATCH(A155,'Controles de Corrupción'!$B$10:$B$249,0),40),"")</f>
        <v/>
      </c>
      <c r="O155" s="70" t="str">
        <f>IFERROR(INDEX('Controles de Corrupción'!$C$10:$AZ$249,MATCH(A155,'Controles de Corrupción'!$B$10:$B$249,0),41),"")</f>
        <v/>
      </c>
      <c r="P155" s="70" t="str">
        <f>IFERROR(INDEX('Controles de Corrupción'!$C$10:$AZ$249,MATCH(A155,'Controles de Corrupción'!$B$10:$B$249,0),42),"")</f>
        <v/>
      </c>
      <c r="Q155" s="62" t="str">
        <f>IFERROR(INDEX('Controles de Corrupción'!$C$10:$AZ$249,MATCH(A155,'Controles de Corrupción'!$B$10:$B$249,0),47),"")</f>
        <v/>
      </c>
    </row>
    <row r="156" spans="1:17" ht="50.25" customHeight="1" x14ac:dyDescent="0.25">
      <c r="A156" s="118" t="s">
        <v>688</v>
      </c>
      <c r="B156" s="843"/>
      <c r="C156" s="845"/>
      <c r="D156" s="723"/>
      <c r="E156" s="847"/>
      <c r="F156" s="724"/>
      <c r="G156" s="724"/>
      <c r="H156" s="734"/>
      <c r="I156" s="724"/>
      <c r="J156" s="724"/>
      <c r="K156" s="724"/>
      <c r="L156" s="724"/>
      <c r="M156" s="70" t="str">
        <f>IFERROR(INDEX('Controles de Corrupción'!$C$10:$AZ$249,MATCH(A156,'Controles de Corrupción'!$B$10:$B$249,0),4),"")</f>
        <v/>
      </c>
      <c r="N156" s="70" t="str">
        <f>IFERROR(INDEX('Controles de Corrupción'!$C$10:$AZ$249,MATCH(A156,'Controles de Corrupción'!$B$10:$B$249,0),40),"")</f>
        <v/>
      </c>
      <c r="O156" s="70" t="str">
        <f>IFERROR(INDEX('Controles de Corrupción'!$C$10:$AZ$249,MATCH(A156,'Controles de Corrupción'!$B$10:$B$249,0),41),"")</f>
        <v/>
      </c>
      <c r="P156" s="70" t="str">
        <f>IFERROR(INDEX('Controles de Corrupción'!$C$10:$AZ$249,MATCH(A156,'Controles de Corrupción'!$B$10:$B$249,0),42),"")</f>
        <v/>
      </c>
      <c r="Q156" s="62" t="str">
        <f>IFERROR(INDEX('Controles de Corrupción'!$C$10:$AZ$249,MATCH(A156,'Controles de Corrupción'!$B$10:$B$249,0),47),"")</f>
        <v/>
      </c>
    </row>
    <row r="157" spans="1:17" ht="50.25" customHeight="1" x14ac:dyDescent="0.25">
      <c r="A157" s="118" t="s">
        <v>689</v>
      </c>
      <c r="B157" s="841"/>
      <c r="C157" s="844" t="str">
        <f>IFERROR(INDEX('Riesgos de Corrupción'!$B$11:$BN$100,MATCH('Mapa Riesgo Corrupción'!B157,'Riesgos de Corrupción'!$B$11:$B$100,0),2),"")</f>
        <v/>
      </c>
      <c r="D157" s="722" t="str">
        <f>IFERROR(INDEX('Riesgos de Corrupción'!$B$11:$BN$100,MATCH('Mapa Riesgo Corrupción'!B157,'Riesgos de Corrupción'!$B$11:$B$100,0),4),"")</f>
        <v/>
      </c>
      <c r="E157" s="846" t="str">
        <f>IFERROR(INDEX('Riesgos de Corrupción'!$B$11:$BN$100,MATCH('Mapa Riesgo Corrupción'!B157,'Riesgos de Corrupción'!$B$11:$B$100,0),5),"")</f>
        <v/>
      </c>
      <c r="F157" s="733" t="str">
        <f>IFERROR(INDEX('Riesgos de Corrupción'!$B$11:$BN$100,MATCH('Mapa Riesgo Corrupción'!B157,'Riesgos de Corrupción'!$B$11:$B$100,0),18),"")</f>
        <v/>
      </c>
      <c r="G157" s="733" t="str">
        <f>IFERROR(INDEX('Riesgos de Corrupción'!$B$11:$BN$100,MATCH('Mapa Riesgo Corrupción'!B157,'Riesgos de Corrupción'!$B$11:$B$100,0),63),"")</f>
        <v/>
      </c>
      <c r="H157" s="836" t="str">
        <f>IFERROR(INDEX('Riesgos de Corrupción'!$B$11:$BN$100,MATCH('Mapa Riesgo Corrupción'!B157,'Riesgos de Corrupción'!$B$11:$B$100,0),64),"")</f>
        <v/>
      </c>
      <c r="I157" s="733" t="str">
        <f>IFERROR(INDEX('Controles de Corrupción'!$C$10:$AZ$249,MATCH('Mapa Riesgo Corrupción'!B157,'Controles de Corrupción'!$C$10:$C$249,0),33),"")</f>
        <v/>
      </c>
      <c r="J157" s="733" t="str">
        <f>IFERROR(INDEX('Controles de Corrupción'!$C$10:$AZ$249,MATCH('Mapa Riesgo Corrupción'!B157,'Controles de Corrupción'!$C$10:$C$249,0),36),"")</f>
        <v/>
      </c>
      <c r="K157" s="733" t="str">
        <f>IFERROR(INDEX('Controles de Corrupción'!$C$10:$AZ$249,MATCH('Mapa Riesgo Corrupción'!B157,'Controles de Corrupción'!$C$10:$C$249,0),37),"")</f>
        <v/>
      </c>
      <c r="L157" s="733" t="str">
        <f>IFERROR(INDEX('Controles de Corrupción'!$C$10:$AZ$249,MATCH('Mapa Riesgo Corrupción'!B157,'Controles de Corrupción'!$C$10:$C$249,0),38),"")</f>
        <v/>
      </c>
      <c r="M157" s="70" t="str">
        <f>IFERROR(INDEX('Controles de Corrupción'!$C$10:$AZ$249,MATCH(A157,'Controles de Corrupción'!$B$10:$B$249,0),4),"")</f>
        <v/>
      </c>
      <c r="N157" s="70" t="str">
        <f>IFERROR(INDEX('Controles de Corrupción'!$C$10:$AZ$249,MATCH(A157,'Controles de Corrupción'!$B$10:$B$249,0),40),"")</f>
        <v/>
      </c>
      <c r="O157" s="70" t="str">
        <f>IFERROR(INDEX('Controles de Corrupción'!$C$10:$AZ$249,MATCH(A157,'Controles de Corrupción'!$B$10:$B$249,0),41),"")</f>
        <v/>
      </c>
      <c r="P157" s="70" t="str">
        <f>IFERROR(INDEX('Controles de Corrupción'!$C$10:$AZ$249,MATCH(A157,'Controles de Corrupción'!$B$10:$B$249,0),42),"")</f>
        <v/>
      </c>
      <c r="Q157" s="62" t="str">
        <f>IFERROR(INDEX('Controles de Corrupción'!$C$10:$AZ$249,MATCH(A157,'Controles de Corrupción'!$B$10:$B$249,0),47),"")</f>
        <v/>
      </c>
    </row>
    <row r="158" spans="1:17" ht="50.25" customHeight="1" x14ac:dyDescent="0.25">
      <c r="A158" s="118" t="s">
        <v>690</v>
      </c>
      <c r="B158" s="842"/>
      <c r="C158" s="845"/>
      <c r="D158" s="723"/>
      <c r="E158" s="847"/>
      <c r="F158" s="724"/>
      <c r="G158" s="724"/>
      <c r="H158" s="837"/>
      <c r="I158" s="724"/>
      <c r="J158" s="724"/>
      <c r="K158" s="724"/>
      <c r="L158" s="724"/>
      <c r="M158" s="70" t="str">
        <f>IFERROR(INDEX('Controles de Corrupción'!$C$10:$AZ$249,MATCH(A158,'Controles de Corrupción'!$B$10:$B$249,0),4),"")</f>
        <v/>
      </c>
      <c r="N158" s="70" t="str">
        <f>IFERROR(INDEX('Controles de Corrupción'!$C$10:$AZ$249,MATCH(A158,'Controles de Corrupción'!$B$10:$B$249,0),40),"")</f>
        <v/>
      </c>
      <c r="O158" s="70" t="str">
        <f>IFERROR(INDEX('Controles de Corrupción'!$C$10:$AZ$249,MATCH(A158,'Controles de Corrupción'!$B$10:$B$249,0),41),"")</f>
        <v/>
      </c>
      <c r="P158" s="70" t="str">
        <f>IFERROR(INDEX('Controles de Corrupción'!$C$10:$AZ$249,MATCH(A158,'Controles de Corrupción'!$B$10:$B$249,0),42),"")</f>
        <v/>
      </c>
      <c r="Q158" s="62" t="str">
        <f>IFERROR(INDEX('Controles de Corrupción'!$C$10:$AZ$249,MATCH(A158,'Controles de Corrupción'!$B$10:$B$249,0),47),"")</f>
        <v/>
      </c>
    </row>
    <row r="159" spans="1:17" ht="50.25" customHeight="1" x14ac:dyDescent="0.25">
      <c r="A159" s="118" t="s">
        <v>691</v>
      </c>
      <c r="B159" s="842"/>
      <c r="C159" s="845"/>
      <c r="D159" s="723"/>
      <c r="E159" s="847"/>
      <c r="F159" s="724"/>
      <c r="G159" s="724"/>
      <c r="H159" s="837"/>
      <c r="I159" s="724"/>
      <c r="J159" s="724"/>
      <c r="K159" s="724"/>
      <c r="L159" s="724"/>
      <c r="M159" s="70" t="str">
        <f>IFERROR(INDEX('Controles de Corrupción'!$C$10:$AZ$249,MATCH(A159,'Controles de Corrupción'!$B$10:$B$249,0),4),"")</f>
        <v/>
      </c>
      <c r="N159" s="70" t="str">
        <f>IFERROR(INDEX('Controles de Corrupción'!$C$10:$AZ$249,MATCH(A159,'Controles de Corrupción'!$B$10:$B$249,0),40),"")</f>
        <v/>
      </c>
      <c r="O159" s="70" t="str">
        <f>IFERROR(INDEX('Controles de Corrupción'!$C$10:$AZ$249,MATCH(A159,'Controles de Corrupción'!$B$10:$B$249,0),41),"")</f>
        <v/>
      </c>
      <c r="P159" s="70" t="str">
        <f>IFERROR(INDEX('Controles de Corrupción'!$C$10:$AZ$249,MATCH(A159,'Controles de Corrupción'!$B$10:$B$249,0),42),"")</f>
        <v/>
      </c>
      <c r="Q159" s="62" t="str">
        <f>IFERROR(INDEX('Controles de Corrupción'!$C$10:$AZ$249,MATCH(A159,'Controles de Corrupción'!$B$10:$B$249,0),47),"")</f>
        <v/>
      </c>
    </row>
    <row r="160" spans="1:17" ht="50.25" customHeight="1" x14ac:dyDescent="0.25">
      <c r="A160" s="118" t="s">
        <v>692</v>
      </c>
      <c r="B160" s="842"/>
      <c r="C160" s="845"/>
      <c r="D160" s="723"/>
      <c r="E160" s="847"/>
      <c r="F160" s="724"/>
      <c r="G160" s="724"/>
      <c r="H160" s="837"/>
      <c r="I160" s="724"/>
      <c r="J160" s="724"/>
      <c r="K160" s="724"/>
      <c r="L160" s="724"/>
      <c r="M160" s="70" t="str">
        <f>IFERROR(INDEX('Controles de Corrupción'!$C$10:$AZ$249,MATCH(A160,'Controles de Corrupción'!$B$10:$B$249,0),4),"")</f>
        <v/>
      </c>
      <c r="N160" s="70" t="str">
        <f>IFERROR(INDEX('Controles de Corrupción'!$C$10:$AZ$249,MATCH(A160,'Controles de Corrupción'!$B$10:$B$249,0),40),"")</f>
        <v/>
      </c>
      <c r="O160" s="70" t="str">
        <f>IFERROR(INDEX('Controles de Corrupción'!$C$10:$AZ$249,MATCH(A160,'Controles de Corrupción'!$B$10:$B$249,0),41),"")</f>
        <v/>
      </c>
      <c r="P160" s="70" t="str">
        <f>IFERROR(INDEX('Controles de Corrupción'!$C$10:$AZ$249,MATCH(A160,'Controles de Corrupción'!$B$10:$B$249,0),42),"")</f>
        <v/>
      </c>
      <c r="Q160" s="62" t="str">
        <f>IFERROR(INDEX('Controles de Corrupción'!$C$10:$AZ$249,MATCH(A160,'Controles de Corrupción'!$B$10:$B$249,0),47),"")</f>
        <v/>
      </c>
    </row>
    <row r="161" spans="1:17" ht="50.25" customHeight="1" x14ac:dyDescent="0.25">
      <c r="A161" s="118" t="s">
        <v>693</v>
      </c>
      <c r="B161" s="842"/>
      <c r="C161" s="845"/>
      <c r="D161" s="723"/>
      <c r="E161" s="847"/>
      <c r="F161" s="724"/>
      <c r="G161" s="724"/>
      <c r="H161" s="837"/>
      <c r="I161" s="724"/>
      <c r="J161" s="724"/>
      <c r="K161" s="724"/>
      <c r="L161" s="724"/>
      <c r="M161" s="70" t="str">
        <f>IFERROR(INDEX('Controles de Corrupción'!$C$10:$AZ$249,MATCH(A161,'Controles de Corrupción'!$B$10:$B$249,0),4),"")</f>
        <v/>
      </c>
      <c r="N161" s="70" t="str">
        <f>IFERROR(INDEX('Controles de Corrupción'!$C$10:$AZ$249,MATCH(A161,'Controles de Corrupción'!$B$10:$B$249,0),40),"")</f>
        <v/>
      </c>
      <c r="O161" s="70" t="str">
        <f>IFERROR(INDEX('Controles de Corrupción'!$C$10:$AZ$249,MATCH(A161,'Controles de Corrupción'!$B$10:$B$249,0),41),"")</f>
        <v/>
      </c>
      <c r="P161" s="70" t="str">
        <f>IFERROR(INDEX('Controles de Corrupción'!$C$10:$AZ$249,MATCH(A161,'Controles de Corrupción'!$B$10:$B$249,0),42),"")</f>
        <v/>
      </c>
      <c r="Q161" s="62" t="str">
        <f>IFERROR(INDEX('Controles de Corrupción'!$C$10:$AZ$249,MATCH(A161,'Controles de Corrupción'!$B$10:$B$249,0),47),"")</f>
        <v/>
      </c>
    </row>
    <row r="162" spans="1:17" ht="50.25" customHeight="1" x14ac:dyDescent="0.25">
      <c r="A162" s="118" t="s">
        <v>694</v>
      </c>
      <c r="B162" s="843"/>
      <c r="C162" s="845"/>
      <c r="D162" s="723"/>
      <c r="E162" s="847"/>
      <c r="F162" s="724"/>
      <c r="G162" s="724"/>
      <c r="H162" s="734"/>
      <c r="I162" s="724"/>
      <c r="J162" s="724"/>
      <c r="K162" s="724"/>
      <c r="L162" s="724"/>
      <c r="M162" s="70" t="str">
        <f>IFERROR(INDEX('Controles de Corrupción'!$C$10:$AZ$249,MATCH(A162,'Controles de Corrupción'!$B$10:$B$249,0),4),"")</f>
        <v/>
      </c>
      <c r="N162" s="70" t="str">
        <f>IFERROR(INDEX('Controles de Corrupción'!$C$10:$AZ$249,MATCH(A162,'Controles de Corrupción'!$B$10:$B$249,0),40),"")</f>
        <v/>
      </c>
      <c r="O162" s="70" t="str">
        <f>IFERROR(INDEX('Controles de Corrupción'!$C$10:$AZ$249,MATCH(A162,'Controles de Corrupción'!$B$10:$B$249,0),41),"")</f>
        <v/>
      </c>
      <c r="P162" s="70" t="str">
        <f>IFERROR(INDEX('Controles de Corrupción'!$C$10:$AZ$249,MATCH(A162,'Controles de Corrupción'!$B$10:$B$249,0),42),"")</f>
        <v/>
      </c>
      <c r="Q162" s="62" t="str">
        <f>IFERROR(INDEX('Controles de Corrupción'!$C$10:$AZ$249,MATCH(A162,'Controles de Corrupción'!$B$10:$B$249,0),47),"")</f>
        <v/>
      </c>
    </row>
    <row r="163" spans="1:17" ht="50.25" customHeight="1" x14ac:dyDescent="0.25">
      <c r="A163" s="118" t="s">
        <v>695</v>
      </c>
      <c r="B163" s="841"/>
      <c r="C163" s="844" t="str">
        <f>IFERROR(INDEX('Riesgos de Corrupción'!$B$11:$BN$100,MATCH('Mapa Riesgo Corrupción'!B163,'Riesgos de Corrupción'!$B$11:$B$100,0),2),"")</f>
        <v/>
      </c>
      <c r="D163" s="722" t="str">
        <f>IFERROR(INDEX('Riesgos de Corrupción'!$B$11:$BN$100,MATCH('Mapa Riesgo Corrupción'!B163,'Riesgos de Corrupción'!$B$11:$B$100,0),4),"")</f>
        <v/>
      </c>
      <c r="E163" s="846" t="str">
        <f>IFERROR(INDEX('Riesgos de Corrupción'!$B$11:$BN$100,MATCH('Mapa Riesgo Corrupción'!B163,'Riesgos de Corrupción'!$B$11:$B$100,0),5),"")</f>
        <v/>
      </c>
      <c r="F163" s="733" t="str">
        <f>IFERROR(INDEX('Riesgos de Corrupción'!$B$11:$BN$100,MATCH('Mapa Riesgo Corrupción'!B163,'Riesgos de Corrupción'!$B$11:$B$100,0),18),"")</f>
        <v/>
      </c>
      <c r="G163" s="733" t="str">
        <f>IFERROR(INDEX('Riesgos de Corrupción'!$B$11:$BN$100,MATCH('Mapa Riesgo Corrupción'!B163,'Riesgos de Corrupción'!$B$11:$B$100,0),63),"")</f>
        <v/>
      </c>
      <c r="H163" s="836" t="str">
        <f>IFERROR(INDEX('Riesgos de Corrupción'!$B$11:$BN$100,MATCH('Mapa Riesgo Corrupción'!B163,'Riesgos de Corrupción'!$B$11:$B$100,0),64),"")</f>
        <v/>
      </c>
      <c r="I163" s="733" t="str">
        <f>IFERROR(INDEX('Controles de Corrupción'!$C$10:$AZ$249,MATCH('Mapa Riesgo Corrupción'!B163,'Controles de Corrupción'!$C$10:$C$249,0),33),"")</f>
        <v/>
      </c>
      <c r="J163" s="733" t="str">
        <f>IFERROR(INDEX('Controles de Corrupción'!$C$10:$AZ$249,MATCH('Mapa Riesgo Corrupción'!B163,'Controles de Corrupción'!$C$10:$C$249,0),36),"")</f>
        <v/>
      </c>
      <c r="K163" s="733" t="str">
        <f>IFERROR(INDEX('Controles de Corrupción'!$C$10:$AZ$249,MATCH('Mapa Riesgo Corrupción'!B163,'Controles de Corrupción'!$C$10:$C$249,0),37),"")</f>
        <v/>
      </c>
      <c r="L163" s="733" t="str">
        <f>IFERROR(INDEX('Controles de Corrupción'!$C$10:$AZ$249,MATCH('Mapa Riesgo Corrupción'!B163,'Controles de Corrupción'!$C$10:$C$249,0),38),"")</f>
        <v/>
      </c>
      <c r="M163" s="70" t="str">
        <f>IFERROR(INDEX('Controles de Corrupción'!$C$10:$AZ$249,MATCH(A163,'Controles de Corrupción'!$B$10:$B$249,0),4),"")</f>
        <v/>
      </c>
      <c r="N163" s="70" t="str">
        <f>IFERROR(INDEX('Controles de Corrupción'!$C$10:$AZ$249,MATCH(A163,'Controles de Corrupción'!$B$10:$B$249,0),40),"")</f>
        <v/>
      </c>
      <c r="O163" s="70" t="str">
        <f>IFERROR(INDEX('Controles de Corrupción'!$C$10:$AZ$249,MATCH(A163,'Controles de Corrupción'!$B$10:$B$249,0),41),"")</f>
        <v/>
      </c>
      <c r="P163" s="70" t="str">
        <f>IFERROR(INDEX('Controles de Corrupción'!$C$10:$AZ$249,MATCH(A163,'Controles de Corrupción'!$B$10:$B$249,0),42),"")</f>
        <v/>
      </c>
      <c r="Q163" s="62" t="str">
        <f>IFERROR(INDEX('Controles de Corrupción'!$C$10:$AZ$249,MATCH(A163,'Controles de Corrupción'!$B$10:$B$249,0),47),"")</f>
        <v/>
      </c>
    </row>
    <row r="164" spans="1:17" ht="50.25" customHeight="1" x14ac:dyDescent="0.25">
      <c r="A164" s="118" t="s">
        <v>696</v>
      </c>
      <c r="B164" s="842"/>
      <c r="C164" s="845"/>
      <c r="D164" s="723"/>
      <c r="E164" s="847"/>
      <c r="F164" s="724"/>
      <c r="G164" s="724"/>
      <c r="H164" s="837"/>
      <c r="I164" s="724"/>
      <c r="J164" s="724"/>
      <c r="K164" s="724"/>
      <c r="L164" s="724"/>
      <c r="M164" s="70" t="str">
        <f>IFERROR(INDEX('Controles de Corrupción'!$C$10:$AZ$249,MATCH(A164,'Controles de Corrupción'!$B$10:$B$249,0),4),"")</f>
        <v/>
      </c>
      <c r="N164" s="70" t="str">
        <f>IFERROR(INDEX('Controles de Corrupción'!$C$10:$AZ$249,MATCH(A164,'Controles de Corrupción'!$B$10:$B$249,0),40),"")</f>
        <v/>
      </c>
      <c r="O164" s="70" t="str">
        <f>IFERROR(INDEX('Controles de Corrupción'!$C$10:$AZ$249,MATCH(A164,'Controles de Corrupción'!$B$10:$B$249,0),41),"")</f>
        <v/>
      </c>
      <c r="P164" s="70" t="str">
        <f>IFERROR(INDEX('Controles de Corrupción'!$C$10:$AZ$249,MATCH(A164,'Controles de Corrupción'!$B$10:$B$249,0),42),"")</f>
        <v/>
      </c>
      <c r="Q164" s="62" t="str">
        <f>IFERROR(INDEX('Controles de Corrupción'!$C$10:$AZ$249,MATCH(A164,'Controles de Corrupción'!$B$10:$B$249,0),47),"")</f>
        <v/>
      </c>
    </row>
    <row r="165" spans="1:17" ht="50.25" customHeight="1" x14ac:dyDescent="0.25">
      <c r="A165" s="118" t="s">
        <v>697</v>
      </c>
      <c r="B165" s="842"/>
      <c r="C165" s="845"/>
      <c r="D165" s="723"/>
      <c r="E165" s="847"/>
      <c r="F165" s="724"/>
      <c r="G165" s="724"/>
      <c r="H165" s="837"/>
      <c r="I165" s="724"/>
      <c r="J165" s="724"/>
      <c r="K165" s="724"/>
      <c r="L165" s="724"/>
      <c r="M165" s="70" t="str">
        <f>IFERROR(INDEX('Controles de Corrupción'!$C$10:$AZ$249,MATCH(A165,'Controles de Corrupción'!$B$10:$B$249,0),4),"")</f>
        <v/>
      </c>
      <c r="N165" s="70" t="str">
        <f>IFERROR(INDEX('Controles de Corrupción'!$C$10:$AZ$249,MATCH(A165,'Controles de Corrupción'!$B$10:$B$249,0),40),"")</f>
        <v/>
      </c>
      <c r="O165" s="70" t="str">
        <f>IFERROR(INDEX('Controles de Corrupción'!$C$10:$AZ$249,MATCH(A165,'Controles de Corrupción'!$B$10:$B$249,0),41),"")</f>
        <v/>
      </c>
      <c r="P165" s="70" t="str">
        <f>IFERROR(INDEX('Controles de Corrupción'!$C$10:$AZ$249,MATCH(A165,'Controles de Corrupción'!$B$10:$B$249,0),42),"")</f>
        <v/>
      </c>
      <c r="Q165" s="62" t="str">
        <f>IFERROR(INDEX('Controles de Corrupción'!$C$10:$AZ$249,MATCH(A165,'Controles de Corrupción'!$B$10:$B$249,0),47),"")</f>
        <v/>
      </c>
    </row>
    <row r="166" spans="1:17" ht="50.25" customHeight="1" x14ac:dyDescent="0.25">
      <c r="A166" s="118" t="s">
        <v>698</v>
      </c>
      <c r="B166" s="842"/>
      <c r="C166" s="845"/>
      <c r="D166" s="723"/>
      <c r="E166" s="847"/>
      <c r="F166" s="724"/>
      <c r="G166" s="724"/>
      <c r="H166" s="837"/>
      <c r="I166" s="724"/>
      <c r="J166" s="724"/>
      <c r="K166" s="724"/>
      <c r="L166" s="724"/>
      <c r="M166" s="70" t="str">
        <f>IFERROR(INDEX('Controles de Corrupción'!$C$10:$AZ$249,MATCH(A166,'Controles de Corrupción'!$B$10:$B$249,0),4),"")</f>
        <v/>
      </c>
      <c r="N166" s="70" t="str">
        <f>IFERROR(INDEX('Controles de Corrupción'!$C$10:$AZ$249,MATCH(A166,'Controles de Corrupción'!$B$10:$B$249,0),40),"")</f>
        <v/>
      </c>
      <c r="O166" s="70" t="str">
        <f>IFERROR(INDEX('Controles de Corrupción'!$C$10:$AZ$249,MATCH(A166,'Controles de Corrupción'!$B$10:$B$249,0),41),"")</f>
        <v/>
      </c>
      <c r="P166" s="70" t="str">
        <f>IFERROR(INDEX('Controles de Corrupción'!$C$10:$AZ$249,MATCH(A166,'Controles de Corrupción'!$B$10:$B$249,0),42),"")</f>
        <v/>
      </c>
      <c r="Q166" s="62" t="str">
        <f>IFERROR(INDEX('Controles de Corrupción'!$C$10:$AZ$249,MATCH(A166,'Controles de Corrupción'!$B$10:$B$249,0),47),"")</f>
        <v/>
      </c>
    </row>
    <row r="167" spans="1:17" ht="50.25" customHeight="1" x14ac:dyDescent="0.25">
      <c r="A167" s="118" t="s">
        <v>699</v>
      </c>
      <c r="B167" s="842"/>
      <c r="C167" s="845"/>
      <c r="D167" s="723"/>
      <c r="E167" s="847"/>
      <c r="F167" s="724"/>
      <c r="G167" s="724"/>
      <c r="H167" s="837"/>
      <c r="I167" s="724"/>
      <c r="J167" s="724"/>
      <c r="K167" s="724"/>
      <c r="L167" s="724"/>
      <c r="M167" s="70" t="str">
        <f>IFERROR(INDEX('Controles de Corrupción'!$C$10:$AZ$249,MATCH(A167,'Controles de Corrupción'!$B$10:$B$249,0),4),"")</f>
        <v/>
      </c>
      <c r="N167" s="70" t="str">
        <f>IFERROR(INDEX('Controles de Corrupción'!$C$10:$AZ$249,MATCH(A167,'Controles de Corrupción'!$B$10:$B$249,0),40),"")</f>
        <v/>
      </c>
      <c r="O167" s="70" t="str">
        <f>IFERROR(INDEX('Controles de Corrupción'!$C$10:$AZ$249,MATCH(A167,'Controles de Corrupción'!$B$10:$B$249,0),41),"")</f>
        <v/>
      </c>
      <c r="P167" s="70" t="str">
        <f>IFERROR(INDEX('Controles de Corrupción'!$C$10:$AZ$249,MATCH(A167,'Controles de Corrupción'!$B$10:$B$249,0),42),"")</f>
        <v/>
      </c>
      <c r="Q167" s="62" t="str">
        <f>IFERROR(INDEX('Controles de Corrupción'!$C$10:$AZ$249,MATCH(A167,'Controles de Corrupción'!$B$10:$B$249,0),47),"")</f>
        <v/>
      </c>
    </row>
    <row r="168" spans="1:17" ht="50.25" customHeight="1" x14ac:dyDescent="0.25">
      <c r="A168" s="118" t="s">
        <v>700</v>
      </c>
      <c r="B168" s="843"/>
      <c r="C168" s="845"/>
      <c r="D168" s="723"/>
      <c r="E168" s="847"/>
      <c r="F168" s="724"/>
      <c r="G168" s="724"/>
      <c r="H168" s="734"/>
      <c r="I168" s="724"/>
      <c r="J168" s="724"/>
      <c r="K168" s="724"/>
      <c r="L168" s="724"/>
      <c r="M168" s="70" t="str">
        <f>IFERROR(INDEX('Controles de Corrupción'!$C$10:$AZ$249,MATCH(A168,'Controles de Corrupción'!$B$10:$B$249,0),4),"")</f>
        <v/>
      </c>
      <c r="N168" s="70" t="str">
        <f>IFERROR(INDEX('Controles de Corrupción'!$C$10:$AZ$249,MATCH(A168,'Controles de Corrupción'!$B$10:$B$249,0),40),"")</f>
        <v/>
      </c>
      <c r="O168" s="70" t="str">
        <f>IFERROR(INDEX('Controles de Corrupción'!$C$10:$AZ$249,MATCH(A168,'Controles de Corrupción'!$B$10:$B$249,0),41),"")</f>
        <v/>
      </c>
      <c r="P168" s="70" t="str">
        <f>IFERROR(INDEX('Controles de Corrupción'!$C$10:$AZ$249,MATCH(A168,'Controles de Corrupción'!$B$10:$B$249,0),42),"")</f>
        <v/>
      </c>
      <c r="Q168" s="62" t="str">
        <f>IFERROR(INDEX('Controles de Corrupción'!$C$10:$AZ$249,MATCH(A168,'Controles de Corrupción'!$B$10:$B$249,0),47),"")</f>
        <v/>
      </c>
    </row>
    <row r="169" spans="1:17" ht="50.25" customHeight="1" x14ac:dyDescent="0.25">
      <c r="A169" s="118" t="s">
        <v>701</v>
      </c>
      <c r="B169" s="841"/>
      <c r="C169" s="844" t="str">
        <f>IFERROR(INDEX('Riesgos de Corrupción'!$B$11:$BN$100,MATCH('Mapa Riesgo Corrupción'!B169,'Riesgos de Corrupción'!$B$11:$B$100,0),2),"")</f>
        <v/>
      </c>
      <c r="D169" s="722" t="str">
        <f>IFERROR(INDEX('Riesgos de Corrupción'!$B$11:$BN$100,MATCH('Mapa Riesgo Corrupción'!B169,'Riesgos de Corrupción'!$B$11:$B$100,0),4),"")</f>
        <v/>
      </c>
      <c r="E169" s="846" t="str">
        <f>IFERROR(INDEX('Riesgos de Corrupción'!$B$11:$BN$100,MATCH('Mapa Riesgo Corrupción'!B169,'Riesgos de Corrupción'!$B$11:$B$100,0),5),"")</f>
        <v/>
      </c>
      <c r="F169" s="733" t="str">
        <f>IFERROR(INDEX('Riesgos de Corrupción'!$B$11:$BN$100,MATCH('Mapa Riesgo Corrupción'!B169,'Riesgos de Corrupción'!$B$11:$B$100,0),18),"")</f>
        <v/>
      </c>
      <c r="G169" s="733" t="str">
        <f>IFERROR(INDEX('Riesgos de Corrupción'!$B$11:$BN$100,MATCH('Mapa Riesgo Corrupción'!B169,'Riesgos de Corrupción'!$B$11:$B$100,0),63),"")</f>
        <v/>
      </c>
      <c r="H169" s="836" t="str">
        <f>IFERROR(INDEX('Riesgos de Corrupción'!$B$11:$BN$100,MATCH('Mapa Riesgo Corrupción'!B169,'Riesgos de Corrupción'!$B$11:$B$100,0),64),"")</f>
        <v/>
      </c>
      <c r="I169" s="733" t="str">
        <f>IFERROR(INDEX('Controles de Corrupción'!$C$10:$AZ$249,MATCH('Mapa Riesgo Corrupción'!B169,'Controles de Corrupción'!$C$10:$C$249,0),33),"")</f>
        <v/>
      </c>
      <c r="J169" s="733" t="str">
        <f>IFERROR(INDEX('Controles de Corrupción'!$C$10:$AZ$249,MATCH('Mapa Riesgo Corrupción'!B169,'Controles de Corrupción'!$C$10:$C$249,0),36),"")</f>
        <v/>
      </c>
      <c r="K169" s="733" t="str">
        <f>IFERROR(INDEX('Controles de Corrupción'!$C$10:$AZ$249,MATCH('Mapa Riesgo Corrupción'!B169,'Controles de Corrupción'!$C$10:$C$249,0),37),"")</f>
        <v/>
      </c>
      <c r="L169" s="733" t="str">
        <f>IFERROR(INDEX('Controles de Corrupción'!$C$10:$AZ$249,MATCH('Mapa Riesgo Corrupción'!B169,'Controles de Corrupción'!$C$10:$C$249,0),38),"")</f>
        <v/>
      </c>
      <c r="M169" s="70" t="str">
        <f>IFERROR(INDEX('Controles de Corrupción'!$C$10:$AZ$249,MATCH(A169,'Controles de Corrupción'!$B$10:$B$249,0),4),"")</f>
        <v/>
      </c>
      <c r="N169" s="70" t="str">
        <f>IFERROR(INDEX('Controles de Corrupción'!$C$10:$AZ$249,MATCH(A169,'Controles de Corrupción'!$B$10:$B$249,0),40),"")</f>
        <v/>
      </c>
      <c r="O169" s="70" t="str">
        <f>IFERROR(INDEX('Controles de Corrupción'!$C$10:$AZ$249,MATCH(A169,'Controles de Corrupción'!$B$10:$B$249,0),41),"")</f>
        <v/>
      </c>
      <c r="P169" s="70" t="str">
        <f>IFERROR(INDEX('Controles de Corrupción'!$C$10:$AZ$249,MATCH(A169,'Controles de Corrupción'!$B$10:$B$249,0),42),"")</f>
        <v/>
      </c>
      <c r="Q169" s="62" t="str">
        <f>IFERROR(INDEX('Controles de Corrupción'!$C$10:$AZ$249,MATCH(A169,'Controles de Corrupción'!$B$10:$B$249,0),47),"")</f>
        <v/>
      </c>
    </row>
    <row r="170" spans="1:17" ht="50.25" customHeight="1" x14ac:dyDescent="0.25">
      <c r="A170" s="118" t="s">
        <v>702</v>
      </c>
      <c r="B170" s="842"/>
      <c r="C170" s="845"/>
      <c r="D170" s="723"/>
      <c r="E170" s="847"/>
      <c r="F170" s="724"/>
      <c r="G170" s="724"/>
      <c r="H170" s="837"/>
      <c r="I170" s="724"/>
      <c r="J170" s="724"/>
      <c r="K170" s="724"/>
      <c r="L170" s="724"/>
      <c r="M170" s="70" t="str">
        <f>IFERROR(INDEX('Controles de Corrupción'!$C$10:$AZ$249,MATCH(A170,'Controles de Corrupción'!$B$10:$B$249,0),4),"")</f>
        <v/>
      </c>
      <c r="N170" s="70" t="str">
        <f>IFERROR(INDEX('Controles de Corrupción'!$C$10:$AZ$249,MATCH(A170,'Controles de Corrupción'!$B$10:$B$249,0),40),"")</f>
        <v/>
      </c>
      <c r="O170" s="70" t="str">
        <f>IFERROR(INDEX('Controles de Corrupción'!$C$10:$AZ$249,MATCH(A170,'Controles de Corrupción'!$B$10:$B$249,0),41),"")</f>
        <v/>
      </c>
      <c r="P170" s="70" t="str">
        <f>IFERROR(INDEX('Controles de Corrupción'!$C$10:$AZ$249,MATCH(A170,'Controles de Corrupción'!$B$10:$B$249,0),42),"")</f>
        <v/>
      </c>
      <c r="Q170" s="62" t="str">
        <f>IFERROR(INDEX('Controles de Corrupción'!$C$10:$AZ$249,MATCH(A170,'Controles de Corrupción'!$B$10:$B$249,0),47),"")</f>
        <v/>
      </c>
    </row>
    <row r="171" spans="1:17" ht="50.25" customHeight="1" x14ac:dyDescent="0.25">
      <c r="A171" s="118" t="s">
        <v>703</v>
      </c>
      <c r="B171" s="842"/>
      <c r="C171" s="845"/>
      <c r="D171" s="723"/>
      <c r="E171" s="847"/>
      <c r="F171" s="724"/>
      <c r="G171" s="724"/>
      <c r="H171" s="837"/>
      <c r="I171" s="724"/>
      <c r="J171" s="724"/>
      <c r="K171" s="724"/>
      <c r="L171" s="724"/>
      <c r="M171" s="70" t="str">
        <f>IFERROR(INDEX('Controles de Corrupción'!$C$10:$AZ$249,MATCH(A171,'Controles de Corrupción'!$B$10:$B$249,0),4),"")</f>
        <v/>
      </c>
      <c r="N171" s="70" t="str">
        <f>IFERROR(INDEX('Controles de Corrupción'!$C$10:$AZ$249,MATCH(A171,'Controles de Corrupción'!$B$10:$B$249,0),40),"")</f>
        <v/>
      </c>
      <c r="O171" s="70" t="str">
        <f>IFERROR(INDEX('Controles de Corrupción'!$C$10:$AZ$249,MATCH(A171,'Controles de Corrupción'!$B$10:$B$249,0),41),"")</f>
        <v/>
      </c>
      <c r="P171" s="70" t="str">
        <f>IFERROR(INDEX('Controles de Corrupción'!$C$10:$AZ$249,MATCH(A171,'Controles de Corrupción'!$B$10:$B$249,0),42),"")</f>
        <v/>
      </c>
      <c r="Q171" s="62" t="str">
        <f>IFERROR(INDEX('Controles de Corrupción'!$C$10:$AZ$249,MATCH(A171,'Controles de Corrupción'!$B$10:$B$249,0),47),"")</f>
        <v/>
      </c>
    </row>
    <row r="172" spans="1:17" ht="50.25" customHeight="1" x14ac:dyDescent="0.25">
      <c r="A172" s="118" t="s">
        <v>704</v>
      </c>
      <c r="B172" s="842"/>
      <c r="C172" s="845"/>
      <c r="D172" s="723"/>
      <c r="E172" s="847"/>
      <c r="F172" s="724"/>
      <c r="G172" s="724"/>
      <c r="H172" s="837"/>
      <c r="I172" s="724"/>
      <c r="J172" s="724"/>
      <c r="K172" s="724"/>
      <c r="L172" s="724"/>
      <c r="M172" s="70" t="str">
        <f>IFERROR(INDEX('Controles de Corrupción'!$C$10:$AZ$249,MATCH(A172,'Controles de Corrupción'!$B$10:$B$249,0),4),"")</f>
        <v/>
      </c>
      <c r="N172" s="70" t="str">
        <f>IFERROR(INDEX('Controles de Corrupción'!$C$10:$AZ$249,MATCH(A172,'Controles de Corrupción'!$B$10:$B$249,0),40),"")</f>
        <v/>
      </c>
      <c r="O172" s="70" t="str">
        <f>IFERROR(INDEX('Controles de Corrupción'!$C$10:$AZ$249,MATCH(A172,'Controles de Corrupción'!$B$10:$B$249,0),41),"")</f>
        <v/>
      </c>
      <c r="P172" s="70" t="str">
        <f>IFERROR(INDEX('Controles de Corrupción'!$C$10:$AZ$249,MATCH(A172,'Controles de Corrupción'!$B$10:$B$249,0),42),"")</f>
        <v/>
      </c>
      <c r="Q172" s="62" t="str">
        <f>IFERROR(INDEX('Controles de Corrupción'!$C$10:$AZ$249,MATCH(A172,'Controles de Corrupción'!$B$10:$B$249,0),47),"")</f>
        <v/>
      </c>
    </row>
    <row r="173" spans="1:17" ht="50.25" customHeight="1" x14ac:dyDescent="0.25">
      <c r="A173" s="118" t="s">
        <v>705</v>
      </c>
      <c r="B173" s="842"/>
      <c r="C173" s="845"/>
      <c r="D173" s="723"/>
      <c r="E173" s="847"/>
      <c r="F173" s="724"/>
      <c r="G173" s="724"/>
      <c r="H173" s="837"/>
      <c r="I173" s="724"/>
      <c r="J173" s="724"/>
      <c r="K173" s="724"/>
      <c r="L173" s="724"/>
      <c r="M173" s="70" t="str">
        <f>IFERROR(INDEX('Controles de Corrupción'!$C$10:$AZ$249,MATCH(A173,'Controles de Corrupción'!$B$10:$B$249,0),4),"")</f>
        <v/>
      </c>
      <c r="N173" s="70" t="str">
        <f>IFERROR(INDEX('Controles de Corrupción'!$C$10:$AZ$249,MATCH(A173,'Controles de Corrupción'!$B$10:$B$249,0),40),"")</f>
        <v/>
      </c>
      <c r="O173" s="70" t="str">
        <f>IFERROR(INDEX('Controles de Corrupción'!$C$10:$AZ$249,MATCH(A173,'Controles de Corrupción'!$B$10:$B$249,0),41),"")</f>
        <v/>
      </c>
      <c r="P173" s="70" t="str">
        <f>IFERROR(INDEX('Controles de Corrupción'!$C$10:$AZ$249,MATCH(A173,'Controles de Corrupción'!$B$10:$B$249,0),42),"")</f>
        <v/>
      </c>
      <c r="Q173" s="62" t="str">
        <f>IFERROR(INDEX('Controles de Corrupción'!$C$10:$AZ$249,MATCH(A173,'Controles de Corrupción'!$B$10:$B$249,0),47),"")</f>
        <v/>
      </c>
    </row>
    <row r="174" spans="1:17" ht="51.75" customHeight="1" x14ac:dyDescent="0.25">
      <c r="A174" s="118" t="s">
        <v>706</v>
      </c>
      <c r="B174" s="843"/>
      <c r="C174" s="845"/>
      <c r="D174" s="723"/>
      <c r="E174" s="847"/>
      <c r="F174" s="724"/>
      <c r="G174" s="724"/>
      <c r="H174" s="734"/>
      <c r="I174" s="724"/>
      <c r="J174" s="724"/>
      <c r="K174" s="724"/>
      <c r="L174" s="724"/>
      <c r="M174" s="70" t="str">
        <f>IFERROR(INDEX('Controles de Corrupción'!$C$10:$AZ$249,MATCH(A174,'Controles de Corrupción'!$B$10:$B$249,0),4),"")</f>
        <v/>
      </c>
      <c r="N174" s="70" t="str">
        <f>IFERROR(INDEX('Controles de Corrupción'!$C$10:$AZ$249,MATCH(A174,'Controles de Corrupción'!$B$10:$B$249,0),40),"")</f>
        <v/>
      </c>
      <c r="O174" s="70" t="str">
        <f>IFERROR(INDEX('Controles de Corrupción'!$C$10:$AZ$249,MATCH(A174,'Controles de Corrupción'!$B$10:$B$249,0),41),"")</f>
        <v/>
      </c>
      <c r="P174" s="70" t="str">
        <f>IFERROR(INDEX('Controles de Corrupción'!$C$10:$AZ$249,MATCH(A174,'Controles de Corrupción'!$B$10:$B$249,0),42),"")</f>
        <v/>
      </c>
      <c r="Q174" s="62" t="str">
        <f>IFERROR(INDEX('Controles de Corrupción'!$C$10:$AZ$249,MATCH(A174,'Controles de Corrupción'!$B$10:$B$249,0),47),"")</f>
        <v/>
      </c>
    </row>
    <row r="175" spans="1:17" ht="51.75" customHeight="1" x14ac:dyDescent="0.25">
      <c r="A175" s="118" t="s">
        <v>707</v>
      </c>
      <c r="B175" s="841"/>
      <c r="C175" s="844" t="str">
        <f>IFERROR(INDEX('Riesgos de Corrupción'!$B$11:$BN$100,MATCH('Mapa Riesgo Corrupción'!B175,'Riesgos de Corrupción'!$B$11:$B$100,0),2),"")</f>
        <v/>
      </c>
      <c r="D175" s="722" t="str">
        <f>IFERROR(INDEX('Riesgos de Corrupción'!$B$11:$BN$100,MATCH('Mapa Riesgo Corrupción'!B175,'Riesgos de Corrupción'!$B$11:$B$100,0),4),"")</f>
        <v/>
      </c>
      <c r="E175" s="846" t="str">
        <f>IFERROR(INDEX('Riesgos de Corrupción'!$B$11:$BN$100,MATCH('Mapa Riesgo Corrupción'!B175,'Riesgos de Corrupción'!$B$11:$B$100,0),5),"")</f>
        <v/>
      </c>
      <c r="F175" s="733" t="str">
        <f>IFERROR(INDEX('Riesgos de Corrupción'!$B$11:$BN$100,MATCH('Mapa Riesgo Corrupción'!B175,'Riesgos de Corrupción'!$B$11:$B$100,0),18),"")</f>
        <v/>
      </c>
      <c r="G175" s="733" t="str">
        <f>IFERROR(INDEX('Riesgos de Corrupción'!$B$11:$BN$100,MATCH('Mapa Riesgo Corrupción'!B175,'Riesgos de Corrupción'!$B$11:$B$100,0),63),"")</f>
        <v/>
      </c>
      <c r="H175" s="836" t="str">
        <f>IFERROR(INDEX('Riesgos de Corrupción'!$B$11:$BN$100,MATCH('Mapa Riesgo Corrupción'!B175,'Riesgos de Corrupción'!$B$11:$B$100,0),64),"")</f>
        <v/>
      </c>
      <c r="I175" s="733" t="str">
        <f>IFERROR(INDEX('Controles de Corrupción'!$C$10:$AZ$249,MATCH('Mapa Riesgo Corrupción'!B175,'Controles de Corrupción'!$C$10:$C$249,0),33),"")</f>
        <v/>
      </c>
      <c r="J175" s="733" t="str">
        <f>IFERROR(INDEX('Controles de Corrupción'!$C$10:$AZ$249,MATCH('Mapa Riesgo Corrupción'!B175,'Controles de Corrupción'!$C$10:$C$249,0),36),"")</f>
        <v/>
      </c>
      <c r="K175" s="733" t="str">
        <f>IFERROR(INDEX('Controles de Corrupción'!$C$10:$AZ$249,MATCH('Mapa Riesgo Corrupción'!B175,'Controles de Corrupción'!$C$10:$C$249,0),37),"")</f>
        <v/>
      </c>
      <c r="L175" s="733" t="str">
        <f>IFERROR(INDEX('Controles de Corrupción'!$C$10:$AZ$249,MATCH('Mapa Riesgo Corrupción'!B175,'Controles de Corrupción'!$C$10:$C$249,0),38),"")</f>
        <v/>
      </c>
      <c r="M175" s="70" t="str">
        <f>IFERROR(INDEX('Controles de Corrupción'!$C$10:$AZ$249,MATCH(A175,'Controles de Corrupción'!$B$10:$B$249,0),4),"")</f>
        <v/>
      </c>
      <c r="N175" s="70" t="str">
        <f>IFERROR(INDEX('Controles de Corrupción'!$C$10:$AZ$249,MATCH(A175,'Controles de Corrupción'!$B$10:$B$249,0),40),"")</f>
        <v/>
      </c>
      <c r="O175" s="70" t="str">
        <f>IFERROR(INDEX('Controles de Corrupción'!$C$10:$AZ$249,MATCH(A175,'Controles de Corrupción'!$B$10:$B$249,0),41),"")</f>
        <v/>
      </c>
      <c r="P175" s="70" t="str">
        <f>IFERROR(INDEX('Controles de Corrupción'!$C$10:$AZ$249,MATCH(A175,'Controles de Corrupción'!$B$10:$B$249,0),42),"")</f>
        <v/>
      </c>
      <c r="Q175" s="62" t="str">
        <f>IFERROR(INDEX('Controles de Corrupción'!$C$10:$AZ$249,MATCH(A175,'Controles de Corrupción'!$B$10:$B$249,0),47),"")</f>
        <v/>
      </c>
    </row>
    <row r="176" spans="1:17" ht="51.75" customHeight="1" x14ac:dyDescent="0.25">
      <c r="A176" s="118" t="s">
        <v>708</v>
      </c>
      <c r="B176" s="842"/>
      <c r="C176" s="845"/>
      <c r="D176" s="723"/>
      <c r="E176" s="847"/>
      <c r="F176" s="724"/>
      <c r="G176" s="724"/>
      <c r="H176" s="837"/>
      <c r="I176" s="724"/>
      <c r="J176" s="724"/>
      <c r="K176" s="724"/>
      <c r="L176" s="724"/>
      <c r="M176" s="70" t="str">
        <f>IFERROR(INDEX('Controles de Corrupción'!$C$10:$AZ$249,MATCH(A176,'Controles de Corrupción'!$B$10:$B$249,0),4),"")</f>
        <v/>
      </c>
      <c r="N176" s="70" t="str">
        <f>IFERROR(INDEX('Controles de Corrupción'!$C$10:$AZ$249,MATCH(A176,'Controles de Corrupción'!$B$10:$B$249,0),40),"")</f>
        <v/>
      </c>
      <c r="O176" s="70" t="str">
        <f>IFERROR(INDEX('Controles de Corrupción'!$C$10:$AZ$249,MATCH(A176,'Controles de Corrupción'!$B$10:$B$249,0),41),"")</f>
        <v/>
      </c>
      <c r="P176" s="70" t="str">
        <f>IFERROR(INDEX('Controles de Corrupción'!$C$10:$AZ$249,MATCH(A176,'Controles de Corrupción'!$B$10:$B$249,0),42),"")</f>
        <v/>
      </c>
      <c r="Q176" s="62" t="str">
        <f>IFERROR(INDEX('Controles de Corrupción'!$C$10:$AZ$249,MATCH(A176,'Controles de Corrupción'!$B$10:$B$249,0),47),"")</f>
        <v/>
      </c>
    </row>
    <row r="177" spans="1:17" ht="51.75" customHeight="1" x14ac:dyDescent="0.25">
      <c r="A177" s="118" t="s">
        <v>709</v>
      </c>
      <c r="B177" s="842"/>
      <c r="C177" s="845"/>
      <c r="D177" s="723"/>
      <c r="E177" s="847"/>
      <c r="F177" s="724"/>
      <c r="G177" s="724"/>
      <c r="H177" s="837"/>
      <c r="I177" s="724"/>
      <c r="J177" s="724"/>
      <c r="K177" s="724"/>
      <c r="L177" s="724"/>
      <c r="M177" s="70" t="str">
        <f>IFERROR(INDEX('Controles de Corrupción'!$C$10:$AZ$249,MATCH(A177,'Controles de Corrupción'!$B$10:$B$249,0),4),"")</f>
        <v/>
      </c>
      <c r="N177" s="70" t="str">
        <f>IFERROR(INDEX('Controles de Corrupción'!$C$10:$AZ$249,MATCH(A177,'Controles de Corrupción'!$B$10:$B$249,0),40),"")</f>
        <v/>
      </c>
      <c r="O177" s="70" t="str">
        <f>IFERROR(INDEX('Controles de Corrupción'!$C$10:$AZ$249,MATCH(A177,'Controles de Corrupción'!$B$10:$B$249,0),41),"")</f>
        <v/>
      </c>
      <c r="P177" s="70" t="str">
        <f>IFERROR(INDEX('Controles de Corrupción'!$C$10:$AZ$249,MATCH(A177,'Controles de Corrupción'!$B$10:$B$249,0),42),"")</f>
        <v/>
      </c>
      <c r="Q177" s="62" t="str">
        <f>IFERROR(INDEX('Controles de Corrupción'!$C$10:$AZ$249,MATCH(A177,'Controles de Corrupción'!$B$10:$B$249,0),47),"")</f>
        <v/>
      </c>
    </row>
    <row r="178" spans="1:17" ht="51.75" customHeight="1" x14ac:dyDescent="0.25">
      <c r="A178" s="118" t="s">
        <v>710</v>
      </c>
      <c r="B178" s="842"/>
      <c r="C178" s="845"/>
      <c r="D178" s="723"/>
      <c r="E178" s="847"/>
      <c r="F178" s="724"/>
      <c r="G178" s="724"/>
      <c r="H178" s="837"/>
      <c r="I178" s="724"/>
      <c r="J178" s="724"/>
      <c r="K178" s="724"/>
      <c r="L178" s="724"/>
      <c r="M178" s="70" t="str">
        <f>IFERROR(INDEX('Controles de Corrupción'!$C$10:$AZ$249,MATCH(A178,'Controles de Corrupción'!$B$10:$B$249,0),4),"")</f>
        <v/>
      </c>
      <c r="N178" s="70" t="str">
        <f>IFERROR(INDEX('Controles de Corrupción'!$C$10:$AZ$249,MATCH(A178,'Controles de Corrupción'!$B$10:$B$249,0),40),"")</f>
        <v/>
      </c>
      <c r="O178" s="70" t="str">
        <f>IFERROR(INDEX('Controles de Corrupción'!$C$10:$AZ$249,MATCH(A178,'Controles de Corrupción'!$B$10:$B$249,0),41),"")</f>
        <v/>
      </c>
      <c r="P178" s="70" t="str">
        <f>IFERROR(INDEX('Controles de Corrupción'!$C$10:$AZ$249,MATCH(A178,'Controles de Corrupción'!$B$10:$B$249,0),42),"")</f>
        <v/>
      </c>
      <c r="Q178" s="62" t="str">
        <f>IFERROR(INDEX('Controles de Corrupción'!$C$10:$AZ$249,MATCH(A178,'Controles de Corrupción'!$B$10:$B$249,0),47),"")</f>
        <v/>
      </c>
    </row>
    <row r="179" spans="1:17" ht="51.75" customHeight="1" x14ac:dyDescent="0.25">
      <c r="A179" s="118" t="s">
        <v>711</v>
      </c>
      <c r="B179" s="842"/>
      <c r="C179" s="845"/>
      <c r="D179" s="723"/>
      <c r="E179" s="847"/>
      <c r="F179" s="724"/>
      <c r="G179" s="724"/>
      <c r="H179" s="837"/>
      <c r="I179" s="724"/>
      <c r="J179" s="724"/>
      <c r="K179" s="724"/>
      <c r="L179" s="724"/>
      <c r="M179" s="70" t="str">
        <f>IFERROR(INDEX('Controles de Corrupción'!$C$10:$AZ$249,MATCH(A179,'Controles de Corrupción'!$B$10:$B$249,0),4),"")</f>
        <v/>
      </c>
      <c r="N179" s="70" t="str">
        <f>IFERROR(INDEX('Controles de Corrupción'!$C$10:$AZ$249,MATCH(A179,'Controles de Corrupción'!$B$10:$B$249,0),40),"")</f>
        <v/>
      </c>
      <c r="O179" s="70" t="str">
        <f>IFERROR(INDEX('Controles de Corrupción'!$C$10:$AZ$249,MATCH(A179,'Controles de Corrupción'!$B$10:$B$249,0),41),"")</f>
        <v/>
      </c>
      <c r="P179" s="70" t="str">
        <f>IFERROR(INDEX('Controles de Corrupción'!$C$10:$AZ$249,MATCH(A179,'Controles de Corrupción'!$B$10:$B$249,0),42),"")</f>
        <v/>
      </c>
      <c r="Q179" s="62" t="str">
        <f>IFERROR(INDEX('Controles de Corrupción'!$C$10:$AZ$249,MATCH(A179,'Controles de Corrupción'!$B$10:$B$249,0),47),"")</f>
        <v/>
      </c>
    </row>
    <row r="180" spans="1:17" ht="51.75" customHeight="1" x14ac:dyDescent="0.25">
      <c r="A180" s="118" t="s">
        <v>712</v>
      </c>
      <c r="B180" s="843"/>
      <c r="C180" s="845"/>
      <c r="D180" s="723"/>
      <c r="E180" s="847"/>
      <c r="F180" s="724"/>
      <c r="G180" s="724"/>
      <c r="H180" s="734"/>
      <c r="I180" s="724"/>
      <c r="J180" s="724"/>
      <c r="K180" s="724"/>
      <c r="L180" s="724"/>
      <c r="M180" s="70" t="str">
        <f>IFERROR(INDEX('Controles de Corrupción'!$C$10:$AZ$249,MATCH(A180,'Controles de Corrupción'!$B$10:$B$249,0),4),"")</f>
        <v/>
      </c>
      <c r="N180" s="70" t="str">
        <f>IFERROR(INDEX('Controles de Corrupción'!$C$10:$AZ$249,MATCH(A180,'Controles de Corrupción'!$B$10:$B$249,0),40),"")</f>
        <v/>
      </c>
      <c r="O180" s="70" t="str">
        <f>IFERROR(INDEX('Controles de Corrupción'!$C$10:$AZ$249,MATCH(A180,'Controles de Corrupción'!$B$10:$B$249,0),41),"")</f>
        <v/>
      </c>
      <c r="P180" s="70" t="str">
        <f>IFERROR(INDEX('Controles de Corrupción'!$C$10:$AZ$249,MATCH(A180,'Controles de Corrupción'!$B$10:$B$249,0),42),"")</f>
        <v/>
      </c>
      <c r="Q180" s="62" t="str">
        <f>IFERROR(INDEX('Controles de Corrupción'!$C$10:$AZ$249,MATCH(A180,'Controles de Corrupción'!$B$10:$B$249,0),47),"")</f>
        <v/>
      </c>
    </row>
    <row r="181" spans="1:17" ht="51.75" customHeight="1" x14ac:dyDescent="0.25">
      <c r="A181" s="118" t="s">
        <v>713</v>
      </c>
      <c r="B181" s="841"/>
      <c r="C181" s="844" t="str">
        <f>IFERROR(INDEX('Riesgos de Corrupción'!$B$11:$BN$100,MATCH('Mapa Riesgo Corrupción'!B181,'Riesgos de Corrupción'!$B$11:$B$100,0),2),"")</f>
        <v/>
      </c>
      <c r="D181" s="722" t="str">
        <f>IFERROR(INDEX('Riesgos de Corrupción'!$B$11:$BN$100,MATCH('Mapa Riesgo Corrupción'!B181,'Riesgos de Corrupción'!$B$11:$B$100,0),4),"")</f>
        <v/>
      </c>
      <c r="E181" s="846" t="str">
        <f>IFERROR(INDEX('Riesgos de Corrupción'!$B$11:$BN$100,MATCH('Mapa Riesgo Corrupción'!B181,'Riesgos de Corrupción'!$B$11:$B$100,0),5),"")</f>
        <v/>
      </c>
      <c r="F181" s="733" t="str">
        <f>IFERROR(INDEX('Riesgos de Corrupción'!$B$11:$BN$100,MATCH('Mapa Riesgo Corrupción'!B181,'Riesgos de Corrupción'!$B$11:$B$100,0),18),"")</f>
        <v/>
      </c>
      <c r="G181" s="733" t="str">
        <f>IFERROR(INDEX('Riesgos de Corrupción'!$B$11:$BN$100,MATCH('Mapa Riesgo Corrupción'!B181,'Riesgos de Corrupción'!$B$11:$B$100,0),63),"")</f>
        <v/>
      </c>
      <c r="H181" s="836" t="str">
        <f>IFERROR(INDEX('Riesgos de Corrupción'!$B$11:$BN$100,MATCH('Mapa Riesgo Corrupción'!B181,'Riesgos de Corrupción'!$B$11:$B$100,0),64),"")</f>
        <v/>
      </c>
      <c r="I181" s="733" t="str">
        <f>IFERROR(INDEX('Controles de Corrupción'!$C$10:$AZ$249,MATCH('Mapa Riesgo Corrupción'!B181,'Controles de Corrupción'!$C$10:$C$249,0),33),"")</f>
        <v/>
      </c>
      <c r="J181" s="733" t="str">
        <f>IFERROR(INDEX('Controles de Corrupción'!$C$10:$AZ$249,MATCH('Mapa Riesgo Corrupción'!B181,'Controles de Corrupción'!$C$10:$C$249,0),36),"")</f>
        <v/>
      </c>
      <c r="K181" s="733" t="str">
        <f>IFERROR(INDEX('Controles de Corrupción'!$C$10:$AZ$249,MATCH('Mapa Riesgo Corrupción'!B181,'Controles de Corrupción'!$C$10:$C$249,0),37),"")</f>
        <v/>
      </c>
      <c r="L181" s="733" t="str">
        <f>IFERROR(INDEX('Controles de Corrupción'!$C$10:$AZ$249,MATCH('Mapa Riesgo Corrupción'!B181,'Controles de Corrupción'!$C$10:$C$249,0),38),"")</f>
        <v/>
      </c>
      <c r="M181" s="70" t="str">
        <f>IFERROR(INDEX('Controles de Corrupción'!$C$10:$AZ$249,MATCH(A181,'Controles de Corrupción'!$B$10:$B$249,0),4),"")</f>
        <v/>
      </c>
      <c r="N181" s="70" t="str">
        <f>IFERROR(INDEX('Controles de Corrupción'!$C$10:$AZ$249,MATCH(A181,'Controles de Corrupción'!$B$10:$B$249,0),40),"")</f>
        <v/>
      </c>
      <c r="O181" s="70" t="str">
        <f>IFERROR(INDEX('Controles de Corrupción'!$C$10:$AZ$249,MATCH(A181,'Controles de Corrupción'!$B$10:$B$249,0),41),"")</f>
        <v/>
      </c>
      <c r="P181" s="70" t="str">
        <f>IFERROR(INDEX('Controles de Corrupción'!$C$10:$AZ$249,MATCH(A181,'Controles de Corrupción'!$B$10:$B$249,0),42),"")</f>
        <v/>
      </c>
      <c r="Q181" s="62" t="str">
        <f>IFERROR(INDEX('Controles de Corrupción'!$C$10:$AZ$249,MATCH(A181,'Controles de Corrupción'!$B$10:$B$249,0),47),"")</f>
        <v/>
      </c>
    </row>
    <row r="182" spans="1:17" ht="51.75" customHeight="1" x14ac:dyDescent="0.25">
      <c r="A182" s="118" t="s">
        <v>714</v>
      </c>
      <c r="B182" s="842"/>
      <c r="C182" s="845"/>
      <c r="D182" s="723"/>
      <c r="E182" s="847"/>
      <c r="F182" s="724"/>
      <c r="G182" s="724"/>
      <c r="H182" s="837"/>
      <c r="I182" s="724"/>
      <c r="J182" s="724"/>
      <c r="K182" s="724"/>
      <c r="L182" s="724"/>
      <c r="M182" s="70" t="str">
        <f>IFERROR(INDEX('Controles de Corrupción'!$C$10:$AZ$249,MATCH(A182,'Controles de Corrupción'!$B$10:$B$249,0),4),"")</f>
        <v/>
      </c>
      <c r="N182" s="70" t="str">
        <f>IFERROR(INDEX('Controles de Corrupción'!$C$10:$AZ$249,MATCH(A182,'Controles de Corrupción'!$B$10:$B$249,0),40),"")</f>
        <v/>
      </c>
      <c r="O182" s="70" t="str">
        <f>IFERROR(INDEX('Controles de Corrupción'!$C$10:$AZ$249,MATCH(A182,'Controles de Corrupción'!$B$10:$B$249,0),41),"")</f>
        <v/>
      </c>
      <c r="P182" s="70" t="str">
        <f>IFERROR(INDEX('Controles de Corrupción'!$C$10:$AZ$249,MATCH(A182,'Controles de Corrupción'!$B$10:$B$249,0),42),"")</f>
        <v/>
      </c>
      <c r="Q182" s="62" t="str">
        <f>IFERROR(INDEX('Controles de Corrupción'!$C$10:$AZ$249,MATCH(A182,'Controles de Corrupción'!$B$10:$B$249,0),47),"")</f>
        <v/>
      </c>
    </row>
    <row r="183" spans="1:17" ht="51.75" customHeight="1" x14ac:dyDescent="0.25">
      <c r="A183" s="118" t="s">
        <v>715</v>
      </c>
      <c r="B183" s="842"/>
      <c r="C183" s="845"/>
      <c r="D183" s="723"/>
      <c r="E183" s="847"/>
      <c r="F183" s="724"/>
      <c r="G183" s="724"/>
      <c r="H183" s="837"/>
      <c r="I183" s="724"/>
      <c r="J183" s="724"/>
      <c r="K183" s="724"/>
      <c r="L183" s="724"/>
      <c r="M183" s="70" t="str">
        <f>IFERROR(INDEX('Controles de Corrupción'!$C$10:$AZ$249,MATCH(A183,'Controles de Corrupción'!$B$10:$B$249,0),4),"")</f>
        <v/>
      </c>
      <c r="N183" s="70" t="str">
        <f>IFERROR(INDEX('Controles de Corrupción'!$C$10:$AZ$249,MATCH(A183,'Controles de Corrupción'!$B$10:$B$249,0),40),"")</f>
        <v/>
      </c>
      <c r="O183" s="70" t="str">
        <f>IFERROR(INDEX('Controles de Corrupción'!$C$10:$AZ$249,MATCH(A183,'Controles de Corrupción'!$B$10:$B$249,0),41),"")</f>
        <v/>
      </c>
      <c r="P183" s="70" t="str">
        <f>IFERROR(INDEX('Controles de Corrupción'!$C$10:$AZ$249,MATCH(A183,'Controles de Corrupción'!$B$10:$B$249,0),42),"")</f>
        <v/>
      </c>
      <c r="Q183" s="62" t="str">
        <f>IFERROR(INDEX('Controles de Corrupción'!$C$10:$AZ$249,MATCH(A183,'Controles de Corrupción'!$B$10:$B$249,0),47),"")</f>
        <v/>
      </c>
    </row>
    <row r="184" spans="1:17" ht="51.75" customHeight="1" x14ac:dyDescent="0.25">
      <c r="A184" s="118" t="s">
        <v>716</v>
      </c>
      <c r="B184" s="842"/>
      <c r="C184" s="845"/>
      <c r="D184" s="723"/>
      <c r="E184" s="847"/>
      <c r="F184" s="724"/>
      <c r="G184" s="724"/>
      <c r="H184" s="837"/>
      <c r="I184" s="724"/>
      <c r="J184" s="724"/>
      <c r="K184" s="724"/>
      <c r="L184" s="724"/>
      <c r="M184" s="70" t="str">
        <f>IFERROR(INDEX('Controles de Corrupción'!$C$10:$AZ$249,MATCH(A184,'Controles de Corrupción'!$B$10:$B$249,0),4),"")</f>
        <v/>
      </c>
      <c r="N184" s="70" t="str">
        <f>IFERROR(INDEX('Controles de Corrupción'!$C$10:$AZ$249,MATCH(A184,'Controles de Corrupción'!$B$10:$B$249,0),40),"")</f>
        <v/>
      </c>
      <c r="O184" s="70" t="str">
        <f>IFERROR(INDEX('Controles de Corrupción'!$C$10:$AZ$249,MATCH(A184,'Controles de Corrupción'!$B$10:$B$249,0),41),"")</f>
        <v/>
      </c>
      <c r="P184" s="70" t="str">
        <f>IFERROR(INDEX('Controles de Corrupción'!$C$10:$AZ$249,MATCH(A184,'Controles de Corrupción'!$B$10:$B$249,0),42),"")</f>
        <v/>
      </c>
      <c r="Q184" s="62" t="str">
        <f>IFERROR(INDEX('Controles de Corrupción'!$C$10:$AZ$249,MATCH(A184,'Controles de Corrupción'!$B$10:$B$249,0),47),"")</f>
        <v/>
      </c>
    </row>
    <row r="185" spans="1:17" ht="51.75" customHeight="1" x14ac:dyDescent="0.25">
      <c r="A185" s="118" t="s">
        <v>717</v>
      </c>
      <c r="B185" s="842"/>
      <c r="C185" s="845"/>
      <c r="D185" s="723"/>
      <c r="E185" s="847"/>
      <c r="F185" s="724"/>
      <c r="G185" s="724"/>
      <c r="H185" s="837"/>
      <c r="I185" s="724"/>
      <c r="J185" s="724"/>
      <c r="K185" s="724"/>
      <c r="L185" s="724"/>
      <c r="M185" s="70" t="str">
        <f>IFERROR(INDEX('Controles de Corrupción'!$C$10:$AZ$249,MATCH(A185,'Controles de Corrupción'!$B$10:$B$249,0),4),"")</f>
        <v/>
      </c>
      <c r="N185" s="70" t="str">
        <f>IFERROR(INDEX('Controles de Corrupción'!$C$10:$AZ$249,MATCH(A185,'Controles de Corrupción'!$B$10:$B$249,0),40),"")</f>
        <v/>
      </c>
      <c r="O185" s="70" t="str">
        <f>IFERROR(INDEX('Controles de Corrupción'!$C$10:$AZ$249,MATCH(A185,'Controles de Corrupción'!$B$10:$B$249,0),41),"")</f>
        <v/>
      </c>
      <c r="P185" s="70" t="str">
        <f>IFERROR(INDEX('Controles de Corrupción'!$C$10:$AZ$249,MATCH(A185,'Controles de Corrupción'!$B$10:$B$249,0),42),"")</f>
        <v/>
      </c>
      <c r="Q185" s="62" t="str">
        <f>IFERROR(INDEX('Controles de Corrupción'!$C$10:$AZ$249,MATCH(A185,'Controles de Corrupción'!$B$10:$B$249,0),47),"")</f>
        <v/>
      </c>
    </row>
    <row r="186" spans="1:17" ht="51.75" customHeight="1" x14ac:dyDescent="0.25">
      <c r="A186" s="118" t="s">
        <v>718</v>
      </c>
      <c r="B186" s="843"/>
      <c r="C186" s="845"/>
      <c r="D186" s="723"/>
      <c r="E186" s="847"/>
      <c r="F186" s="724"/>
      <c r="G186" s="724"/>
      <c r="H186" s="734"/>
      <c r="I186" s="724"/>
      <c r="J186" s="724"/>
      <c r="K186" s="724"/>
      <c r="L186" s="724"/>
      <c r="M186" s="70" t="str">
        <f>IFERROR(INDEX('Controles de Corrupción'!$C$10:$AZ$249,MATCH(A186,'Controles de Corrupción'!$B$10:$B$249,0),4),"")</f>
        <v/>
      </c>
      <c r="N186" s="70" t="str">
        <f>IFERROR(INDEX('Controles de Corrupción'!$C$10:$AZ$249,MATCH(A186,'Controles de Corrupción'!$B$10:$B$249,0),40),"")</f>
        <v/>
      </c>
      <c r="O186" s="70" t="str">
        <f>IFERROR(INDEX('Controles de Corrupción'!$C$10:$AZ$249,MATCH(A186,'Controles de Corrupción'!$B$10:$B$249,0),41),"")</f>
        <v/>
      </c>
      <c r="P186" s="70" t="str">
        <f>IFERROR(INDEX('Controles de Corrupción'!$C$10:$AZ$249,MATCH(A186,'Controles de Corrupción'!$B$10:$B$249,0),42),"")</f>
        <v/>
      </c>
      <c r="Q186" s="62" t="str">
        <f>IFERROR(INDEX('Controles de Corrupción'!$C$10:$AZ$249,MATCH(A186,'Controles de Corrupción'!$B$10:$B$249,0),47),"")</f>
        <v/>
      </c>
    </row>
    <row r="187" spans="1:17" ht="51.75" customHeight="1" x14ac:dyDescent="0.25">
      <c r="A187" s="118" t="s">
        <v>719</v>
      </c>
      <c r="B187" s="841"/>
      <c r="C187" s="844" t="str">
        <f>IFERROR(INDEX('Riesgos de Corrupción'!$B$11:$BN$100,MATCH('Mapa Riesgo Corrupción'!B187,'Riesgos de Corrupción'!$B$11:$B$100,0),2),"")</f>
        <v/>
      </c>
      <c r="D187" s="722" t="str">
        <f>IFERROR(INDEX('Riesgos de Corrupción'!$B$11:$BN$100,MATCH('Mapa Riesgo Corrupción'!B187,'Riesgos de Corrupción'!$B$11:$B$100,0),4),"")</f>
        <v/>
      </c>
      <c r="E187" s="846" t="str">
        <f>IFERROR(INDEX('Riesgos de Corrupción'!$B$11:$BN$100,MATCH('Mapa Riesgo Corrupción'!B187,'Riesgos de Corrupción'!$B$11:$B$100,0),5),"")</f>
        <v/>
      </c>
      <c r="F187" s="733" t="str">
        <f>IFERROR(INDEX('Riesgos de Corrupción'!$B$11:$BN$100,MATCH('Mapa Riesgo Corrupción'!B187,'Riesgos de Corrupción'!$B$11:$B$100,0),18),"")</f>
        <v/>
      </c>
      <c r="G187" s="733" t="str">
        <f>IFERROR(INDEX('Riesgos de Corrupción'!$B$11:$BN$100,MATCH('Mapa Riesgo Corrupción'!B187,'Riesgos de Corrupción'!$B$11:$B$100,0),63),"")</f>
        <v/>
      </c>
      <c r="H187" s="836" t="str">
        <f>IFERROR(INDEX('Riesgos de Corrupción'!$B$11:$BN$100,MATCH('Mapa Riesgo Corrupción'!B187,'Riesgos de Corrupción'!$B$11:$B$100,0),64),"")</f>
        <v/>
      </c>
      <c r="I187" s="733" t="str">
        <f>IFERROR(INDEX('Controles de Corrupción'!$C$10:$AZ$249,MATCH('Mapa Riesgo Corrupción'!B187,'Controles de Corrupción'!$C$10:$C$249,0),33),"")</f>
        <v/>
      </c>
      <c r="J187" s="733" t="str">
        <f>IFERROR(INDEX('Controles de Corrupción'!$C$10:$AZ$249,MATCH('Mapa Riesgo Corrupción'!B187,'Controles de Corrupción'!$C$10:$C$249,0),36),"")</f>
        <v/>
      </c>
      <c r="K187" s="733" t="str">
        <f>IFERROR(INDEX('Controles de Corrupción'!$C$10:$AZ$249,MATCH('Mapa Riesgo Corrupción'!B187,'Controles de Corrupción'!$C$10:$C$249,0),37),"")</f>
        <v/>
      </c>
      <c r="L187" s="733" t="str">
        <f>IFERROR(INDEX('Controles de Corrupción'!$C$10:$AZ$249,MATCH('Mapa Riesgo Corrupción'!B187,'Controles de Corrupción'!$C$10:$C$249,0),38),"")</f>
        <v/>
      </c>
      <c r="M187" s="70" t="str">
        <f>IFERROR(INDEX('Controles de Corrupción'!$C$10:$AZ$249,MATCH(A187,'Controles de Corrupción'!$B$10:$B$249,0),4),"")</f>
        <v/>
      </c>
      <c r="N187" s="70" t="str">
        <f>IFERROR(INDEX('Controles de Corrupción'!$C$10:$AZ$249,MATCH(A187,'Controles de Corrupción'!$B$10:$B$249,0),40),"")</f>
        <v/>
      </c>
      <c r="O187" s="70" t="str">
        <f>IFERROR(INDEX('Controles de Corrupción'!$C$10:$AZ$249,MATCH(A187,'Controles de Corrupción'!$B$10:$B$249,0),41),"")</f>
        <v/>
      </c>
      <c r="P187" s="70" t="str">
        <f>IFERROR(INDEX('Controles de Corrupción'!$C$10:$AZ$249,MATCH(A187,'Controles de Corrupción'!$B$10:$B$249,0),42),"")</f>
        <v/>
      </c>
      <c r="Q187" s="62" t="str">
        <f>IFERROR(INDEX('Controles de Corrupción'!$C$10:$AZ$249,MATCH(A187,'Controles de Corrupción'!$B$10:$B$249,0),47),"")</f>
        <v/>
      </c>
    </row>
    <row r="188" spans="1:17" ht="51.75" customHeight="1" x14ac:dyDescent="0.25">
      <c r="A188" s="118" t="s">
        <v>720</v>
      </c>
      <c r="B188" s="842"/>
      <c r="C188" s="845"/>
      <c r="D188" s="723"/>
      <c r="E188" s="847"/>
      <c r="F188" s="724"/>
      <c r="G188" s="724"/>
      <c r="H188" s="837"/>
      <c r="I188" s="724"/>
      <c r="J188" s="724"/>
      <c r="K188" s="724"/>
      <c r="L188" s="724"/>
      <c r="M188" s="70" t="str">
        <f>IFERROR(INDEX('Controles de Corrupción'!$C$10:$AZ$249,MATCH(A188,'Controles de Corrupción'!$B$10:$B$249,0),4),"")</f>
        <v/>
      </c>
      <c r="N188" s="70" t="str">
        <f>IFERROR(INDEX('Controles de Corrupción'!$C$10:$AZ$249,MATCH(A188,'Controles de Corrupción'!$B$10:$B$249,0),40),"")</f>
        <v/>
      </c>
      <c r="O188" s="70" t="str">
        <f>IFERROR(INDEX('Controles de Corrupción'!$C$10:$AZ$249,MATCH(A188,'Controles de Corrupción'!$B$10:$B$249,0),41),"")</f>
        <v/>
      </c>
      <c r="P188" s="70" t="str">
        <f>IFERROR(INDEX('Controles de Corrupción'!$C$10:$AZ$249,MATCH(A188,'Controles de Corrupción'!$B$10:$B$249,0),42),"")</f>
        <v/>
      </c>
      <c r="Q188" s="62" t="str">
        <f>IFERROR(INDEX('Controles de Corrupción'!$C$10:$AZ$249,MATCH(A188,'Controles de Corrupción'!$B$10:$B$249,0),47),"")</f>
        <v/>
      </c>
    </row>
    <row r="189" spans="1:17" ht="51.75" customHeight="1" x14ac:dyDescent="0.25">
      <c r="A189" s="118" t="s">
        <v>721</v>
      </c>
      <c r="B189" s="842"/>
      <c r="C189" s="845"/>
      <c r="D189" s="723"/>
      <c r="E189" s="847"/>
      <c r="F189" s="724"/>
      <c r="G189" s="724"/>
      <c r="H189" s="837"/>
      <c r="I189" s="724"/>
      <c r="J189" s="724"/>
      <c r="K189" s="724"/>
      <c r="L189" s="724"/>
      <c r="M189" s="70" t="str">
        <f>IFERROR(INDEX('Controles de Corrupción'!$C$10:$AZ$249,MATCH(A189,'Controles de Corrupción'!$B$10:$B$249,0),4),"")</f>
        <v/>
      </c>
      <c r="N189" s="70" t="str">
        <f>IFERROR(INDEX('Controles de Corrupción'!$C$10:$AZ$249,MATCH(A189,'Controles de Corrupción'!$B$10:$B$249,0),40),"")</f>
        <v/>
      </c>
      <c r="O189" s="70" t="str">
        <f>IFERROR(INDEX('Controles de Corrupción'!$C$10:$AZ$249,MATCH(A189,'Controles de Corrupción'!$B$10:$B$249,0),41),"")</f>
        <v/>
      </c>
      <c r="P189" s="70" t="str">
        <f>IFERROR(INDEX('Controles de Corrupción'!$C$10:$AZ$249,MATCH(A189,'Controles de Corrupción'!$B$10:$B$249,0),42),"")</f>
        <v/>
      </c>
      <c r="Q189" s="62" t="str">
        <f>IFERROR(INDEX('Controles de Corrupción'!$C$10:$AZ$249,MATCH(A189,'Controles de Corrupción'!$B$10:$B$249,0),47),"")</f>
        <v/>
      </c>
    </row>
    <row r="190" spans="1:17" ht="51.75" customHeight="1" x14ac:dyDescent="0.25">
      <c r="A190" s="118" t="s">
        <v>722</v>
      </c>
      <c r="B190" s="842"/>
      <c r="C190" s="845"/>
      <c r="D190" s="723"/>
      <c r="E190" s="847"/>
      <c r="F190" s="724"/>
      <c r="G190" s="724"/>
      <c r="H190" s="837"/>
      <c r="I190" s="724"/>
      <c r="J190" s="724"/>
      <c r="K190" s="724"/>
      <c r="L190" s="724"/>
      <c r="M190" s="70" t="str">
        <f>IFERROR(INDEX('Controles de Corrupción'!$C$10:$AZ$249,MATCH(A190,'Controles de Corrupción'!$B$10:$B$249,0),4),"")</f>
        <v/>
      </c>
      <c r="N190" s="70" t="str">
        <f>IFERROR(INDEX('Controles de Corrupción'!$C$10:$AZ$249,MATCH(A190,'Controles de Corrupción'!$B$10:$B$249,0),40),"")</f>
        <v/>
      </c>
      <c r="O190" s="70" t="str">
        <f>IFERROR(INDEX('Controles de Corrupción'!$C$10:$AZ$249,MATCH(A190,'Controles de Corrupción'!$B$10:$B$249,0),41),"")</f>
        <v/>
      </c>
      <c r="P190" s="70" t="str">
        <f>IFERROR(INDEX('Controles de Corrupción'!$C$10:$AZ$249,MATCH(A190,'Controles de Corrupción'!$B$10:$B$249,0),42),"")</f>
        <v/>
      </c>
      <c r="Q190" s="62" t="str">
        <f>IFERROR(INDEX('Controles de Corrupción'!$C$10:$AZ$249,MATCH(A190,'Controles de Corrupción'!$B$10:$B$249,0),47),"")</f>
        <v/>
      </c>
    </row>
    <row r="191" spans="1:17" ht="51.75" customHeight="1" x14ac:dyDescent="0.25">
      <c r="A191" s="118" t="s">
        <v>723</v>
      </c>
      <c r="B191" s="842"/>
      <c r="C191" s="845"/>
      <c r="D191" s="723"/>
      <c r="E191" s="847"/>
      <c r="F191" s="724"/>
      <c r="G191" s="724"/>
      <c r="H191" s="837"/>
      <c r="I191" s="724"/>
      <c r="J191" s="724"/>
      <c r="K191" s="724"/>
      <c r="L191" s="724"/>
      <c r="M191" s="70" t="str">
        <f>IFERROR(INDEX('Controles de Corrupción'!$C$10:$AZ$249,MATCH(A191,'Controles de Corrupción'!$B$10:$B$249,0),4),"")</f>
        <v/>
      </c>
      <c r="N191" s="70" t="str">
        <f>IFERROR(INDEX('Controles de Corrupción'!$C$10:$AZ$249,MATCH(A191,'Controles de Corrupción'!$B$10:$B$249,0),40),"")</f>
        <v/>
      </c>
      <c r="O191" s="70" t="str">
        <f>IFERROR(INDEX('Controles de Corrupción'!$C$10:$AZ$249,MATCH(A191,'Controles de Corrupción'!$B$10:$B$249,0),41),"")</f>
        <v/>
      </c>
      <c r="P191" s="70" t="str">
        <f>IFERROR(INDEX('Controles de Corrupción'!$C$10:$AZ$249,MATCH(A191,'Controles de Corrupción'!$B$10:$B$249,0),42),"")</f>
        <v/>
      </c>
      <c r="Q191" s="62" t="str">
        <f>IFERROR(INDEX('Controles de Corrupción'!$C$10:$AZ$249,MATCH(A191,'Controles de Corrupción'!$B$10:$B$249,0),47),"")</f>
        <v/>
      </c>
    </row>
    <row r="192" spans="1:17" ht="51.75" customHeight="1" x14ac:dyDescent="0.25">
      <c r="A192" s="118" t="s">
        <v>724</v>
      </c>
      <c r="B192" s="843"/>
      <c r="C192" s="845"/>
      <c r="D192" s="723"/>
      <c r="E192" s="847"/>
      <c r="F192" s="724"/>
      <c r="G192" s="724"/>
      <c r="H192" s="734"/>
      <c r="I192" s="724"/>
      <c r="J192" s="724"/>
      <c r="K192" s="724"/>
      <c r="L192" s="724"/>
      <c r="M192" s="70" t="str">
        <f>IFERROR(INDEX('Controles de Corrupción'!$C$10:$AZ$249,MATCH(A192,'Controles de Corrupción'!$B$10:$B$249,0),4),"")</f>
        <v/>
      </c>
      <c r="N192" s="70" t="str">
        <f>IFERROR(INDEX('Controles de Corrupción'!$C$10:$AZ$249,MATCH(A192,'Controles de Corrupción'!$B$10:$B$249,0),40),"")</f>
        <v/>
      </c>
      <c r="O192" s="70" t="str">
        <f>IFERROR(INDEX('Controles de Corrupción'!$C$10:$AZ$249,MATCH(A192,'Controles de Corrupción'!$B$10:$B$249,0),41),"")</f>
        <v/>
      </c>
      <c r="P192" s="70" t="str">
        <f>IFERROR(INDEX('Controles de Corrupción'!$C$10:$AZ$249,MATCH(A192,'Controles de Corrupción'!$B$10:$B$249,0),42),"")</f>
        <v/>
      </c>
      <c r="Q192" s="62" t="str">
        <f>IFERROR(INDEX('Controles de Corrupción'!$C$10:$AZ$249,MATCH(A192,'Controles de Corrupción'!$B$10:$B$249,0),47),"")</f>
        <v/>
      </c>
    </row>
    <row r="193" spans="1:17" ht="51.75" customHeight="1" x14ac:dyDescent="0.25">
      <c r="A193" s="118" t="s">
        <v>725</v>
      </c>
      <c r="B193" s="841"/>
      <c r="C193" s="844" t="str">
        <f>IFERROR(INDEX('Riesgos de Corrupción'!$B$11:$BN$100,MATCH('Mapa Riesgo Corrupción'!B193,'Riesgos de Corrupción'!$B$11:$B$100,0),2),"")</f>
        <v/>
      </c>
      <c r="D193" s="722" t="str">
        <f>IFERROR(INDEX('Riesgos de Corrupción'!$B$11:$BN$100,MATCH('Mapa Riesgo Corrupción'!B193,'Riesgos de Corrupción'!$B$11:$B$100,0),4),"")</f>
        <v/>
      </c>
      <c r="E193" s="846" t="str">
        <f>IFERROR(INDEX('Riesgos de Corrupción'!$B$11:$BN$100,MATCH('Mapa Riesgo Corrupción'!B193,'Riesgos de Corrupción'!$B$11:$B$100,0),5),"")</f>
        <v/>
      </c>
      <c r="F193" s="733" t="str">
        <f>IFERROR(INDEX('Riesgos de Corrupción'!$B$11:$BN$100,MATCH('Mapa Riesgo Corrupción'!B193,'Riesgos de Corrupción'!$B$11:$B$100,0),18),"")</f>
        <v/>
      </c>
      <c r="G193" s="733" t="str">
        <f>IFERROR(INDEX('Riesgos de Corrupción'!$B$11:$BN$100,MATCH('Mapa Riesgo Corrupción'!B193,'Riesgos de Corrupción'!$B$11:$B$100,0),63),"")</f>
        <v/>
      </c>
      <c r="H193" s="836" t="str">
        <f>IFERROR(INDEX('Riesgos de Corrupción'!$B$11:$BN$100,MATCH('Mapa Riesgo Corrupción'!B193,'Riesgos de Corrupción'!$B$11:$B$100,0),64),"")</f>
        <v/>
      </c>
      <c r="I193" s="733" t="str">
        <f>IFERROR(INDEX('Controles de Corrupción'!$C$10:$AZ$249,MATCH('Mapa Riesgo Corrupción'!B193,'Controles de Corrupción'!$C$10:$C$249,0),33),"")</f>
        <v/>
      </c>
      <c r="J193" s="733" t="str">
        <f>IFERROR(INDEX('Controles de Corrupción'!$C$10:$AZ$249,MATCH('Mapa Riesgo Corrupción'!B193,'Controles de Corrupción'!$C$10:$C$249,0),36),"")</f>
        <v/>
      </c>
      <c r="K193" s="733" t="str">
        <f>IFERROR(INDEX('Controles de Corrupción'!$C$10:$AZ$249,MATCH('Mapa Riesgo Corrupción'!B193,'Controles de Corrupción'!$C$10:$C$249,0),37),"")</f>
        <v/>
      </c>
      <c r="L193" s="733" t="str">
        <f>IFERROR(INDEX('Controles de Corrupción'!$C$10:$AZ$249,MATCH('Mapa Riesgo Corrupción'!B193,'Controles de Corrupción'!$C$10:$C$249,0),38),"")</f>
        <v/>
      </c>
      <c r="M193" s="70" t="str">
        <f>IFERROR(INDEX('Controles de Corrupción'!$C$10:$AZ$249,MATCH(A193,'Controles de Corrupción'!$B$10:$B$249,0),4),"")</f>
        <v/>
      </c>
      <c r="N193" s="70" t="str">
        <f>IFERROR(INDEX('Controles de Corrupción'!$C$10:$AZ$249,MATCH(A193,'Controles de Corrupción'!$B$10:$B$249,0),40),"")</f>
        <v/>
      </c>
      <c r="O193" s="70" t="str">
        <f>IFERROR(INDEX('Controles de Corrupción'!$C$10:$AZ$249,MATCH(A193,'Controles de Corrupción'!$B$10:$B$249,0),41),"")</f>
        <v/>
      </c>
      <c r="P193" s="70" t="str">
        <f>IFERROR(INDEX('Controles de Corrupción'!$C$10:$AZ$249,MATCH(A193,'Controles de Corrupción'!$B$10:$B$249,0),42),"")</f>
        <v/>
      </c>
      <c r="Q193" s="62" t="str">
        <f>IFERROR(INDEX('Controles de Corrupción'!$C$10:$AZ$249,MATCH(A193,'Controles de Corrupción'!$B$10:$B$249,0),47),"")</f>
        <v/>
      </c>
    </row>
    <row r="194" spans="1:17" ht="51.75" customHeight="1" x14ac:dyDescent="0.25">
      <c r="A194" s="118" t="s">
        <v>726</v>
      </c>
      <c r="B194" s="842"/>
      <c r="C194" s="845"/>
      <c r="D194" s="723"/>
      <c r="E194" s="847"/>
      <c r="F194" s="724"/>
      <c r="G194" s="724"/>
      <c r="H194" s="837"/>
      <c r="I194" s="724"/>
      <c r="J194" s="724"/>
      <c r="K194" s="724"/>
      <c r="L194" s="724"/>
      <c r="M194" s="70" t="str">
        <f>IFERROR(INDEX('Controles de Corrupción'!$C$10:$AZ$249,MATCH(A194,'Controles de Corrupción'!$B$10:$B$249,0),4),"")</f>
        <v/>
      </c>
      <c r="N194" s="70" t="str">
        <f>IFERROR(INDEX('Controles de Corrupción'!$C$10:$AZ$249,MATCH(A194,'Controles de Corrupción'!$B$10:$B$249,0),40),"")</f>
        <v/>
      </c>
      <c r="O194" s="70" t="str">
        <f>IFERROR(INDEX('Controles de Corrupción'!$C$10:$AZ$249,MATCH(A194,'Controles de Corrupción'!$B$10:$B$249,0),41),"")</f>
        <v/>
      </c>
      <c r="P194" s="70" t="str">
        <f>IFERROR(INDEX('Controles de Corrupción'!$C$10:$AZ$249,MATCH(A194,'Controles de Corrupción'!$B$10:$B$249,0),42),"")</f>
        <v/>
      </c>
      <c r="Q194" s="62" t="str">
        <f>IFERROR(INDEX('Controles de Corrupción'!$C$10:$AZ$249,MATCH(A194,'Controles de Corrupción'!$B$10:$B$249,0),47),"")</f>
        <v/>
      </c>
    </row>
    <row r="195" spans="1:17" ht="51.75" customHeight="1" x14ac:dyDescent="0.25">
      <c r="A195" s="118" t="s">
        <v>727</v>
      </c>
      <c r="B195" s="842"/>
      <c r="C195" s="845"/>
      <c r="D195" s="723"/>
      <c r="E195" s="847"/>
      <c r="F195" s="724"/>
      <c r="G195" s="724"/>
      <c r="H195" s="837"/>
      <c r="I195" s="724"/>
      <c r="J195" s="724"/>
      <c r="K195" s="724"/>
      <c r="L195" s="724"/>
      <c r="M195" s="70" t="str">
        <f>IFERROR(INDEX('Controles de Corrupción'!$C$10:$AZ$249,MATCH(A195,'Controles de Corrupción'!$B$10:$B$249,0),4),"")</f>
        <v/>
      </c>
      <c r="N195" s="70" t="str">
        <f>IFERROR(INDEX('Controles de Corrupción'!$C$10:$AZ$249,MATCH(A195,'Controles de Corrupción'!$B$10:$B$249,0),40),"")</f>
        <v/>
      </c>
      <c r="O195" s="70" t="str">
        <f>IFERROR(INDEX('Controles de Corrupción'!$C$10:$AZ$249,MATCH(A195,'Controles de Corrupción'!$B$10:$B$249,0),41),"")</f>
        <v/>
      </c>
      <c r="P195" s="70" t="str">
        <f>IFERROR(INDEX('Controles de Corrupción'!$C$10:$AZ$249,MATCH(A195,'Controles de Corrupción'!$B$10:$B$249,0),42),"")</f>
        <v/>
      </c>
      <c r="Q195" s="62" t="str">
        <f>IFERROR(INDEX('Controles de Corrupción'!$C$10:$AZ$249,MATCH(A195,'Controles de Corrupción'!$B$10:$B$249,0),47),"")</f>
        <v/>
      </c>
    </row>
    <row r="196" spans="1:17" ht="51.75" customHeight="1" x14ac:dyDescent="0.25">
      <c r="A196" s="118" t="s">
        <v>728</v>
      </c>
      <c r="B196" s="842"/>
      <c r="C196" s="845"/>
      <c r="D196" s="723"/>
      <c r="E196" s="847"/>
      <c r="F196" s="724"/>
      <c r="G196" s="724"/>
      <c r="H196" s="837"/>
      <c r="I196" s="724"/>
      <c r="J196" s="724"/>
      <c r="K196" s="724"/>
      <c r="L196" s="724"/>
      <c r="M196" s="70" t="str">
        <f>IFERROR(INDEX('Controles de Corrupción'!$C$10:$AZ$249,MATCH(A196,'Controles de Corrupción'!$B$10:$B$249,0),4),"")</f>
        <v/>
      </c>
      <c r="N196" s="70" t="str">
        <f>IFERROR(INDEX('Controles de Corrupción'!$C$10:$AZ$249,MATCH(A196,'Controles de Corrupción'!$B$10:$B$249,0),40),"")</f>
        <v/>
      </c>
      <c r="O196" s="70" t="str">
        <f>IFERROR(INDEX('Controles de Corrupción'!$C$10:$AZ$249,MATCH(A196,'Controles de Corrupción'!$B$10:$B$249,0),41),"")</f>
        <v/>
      </c>
      <c r="P196" s="70" t="str">
        <f>IFERROR(INDEX('Controles de Corrupción'!$C$10:$AZ$249,MATCH(A196,'Controles de Corrupción'!$B$10:$B$249,0),42),"")</f>
        <v/>
      </c>
      <c r="Q196" s="62" t="str">
        <f>IFERROR(INDEX('Controles de Corrupción'!$C$10:$AZ$249,MATCH(A196,'Controles de Corrupción'!$B$10:$B$249,0),47),"")</f>
        <v/>
      </c>
    </row>
    <row r="197" spans="1:17" ht="51.75" customHeight="1" x14ac:dyDescent="0.25">
      <c r="A197" s="118" t="s">
        <v>729</v>
      </c>
      <c r="B197" s="842"/>
      <c r="C197" s="845"/>
      <c r="D197" s="723"/>
      <c r="E197" s="847"/>
      <c r="F197" s="724"/>
      <c r="G197" s="724"/>
      <c r="H197" s="837"/>
      <c r="I197" s="724"/>
      <c r="J197" s="724"/>
      <c r="K197" s="724"/>
      <c r="L197" s="724"/>
      <c r="M197" s="70" t="str">
        <f>IFERROR(INDEX('Controles de Corrupción'!$C$10:$AZ$249,MATCH(A197,'Controles de Corrupción'!$B$10:$B$249,0),4),"")</f>
        <v/>
      </c>
      <c r="N197" s="70" t="str">
        <f>IFERROR(INDEX('Controles de Corrupción'!$C$10:$AZ$249,MATCH(A197,'Controles de Corrupción'!$B$10:$B$249,0),40),"")</f>
        <v/>
      </c>
      <c r="O197" s="70" t="str">
        <f>IFERROR(INDEX('Controles de Corrupción'!$C$10:$AZ$249,MATCH(A197,'Controles de Corrupción'!$B$10:$B$249,0),41),"")</f>
        <v/>
      </c>
      <c r="P197" s="70" t="str">
        <f>IFERROR(INDEX('Controles de Corrupción'!$C$10:$AZ$249,MATCH(A197,'Controles de Corrupción'!$B$10:$B$249,0),42),"")</f>
        <v/>
      </c>
      <c r="Q197" s="62" t="str">
        <f>IFERROR(INDEX('Controles de Corrupción'!$C$10:$AZ$249,MATCH(A197,'Controles de Corrupción'!$B$10:$B$249,0),47),"")</f>
        <v/>
      </c>
    </row>
    <row r="198" spans="1:17" ht="51.75" customHeight="1" x14ac:dyDescent="0.25">
      <c r="A198" s="118" t="s">
        <v>730</v>
      </c>
      <c r="B198" s="843"/>
      <c r="C198" s="845"/>
      <c r="D198" s="723"/>
      <c r="E198" s="847"/>
      <c r="F198" s="724"/>
      <c r="G198" s="724"/>
      <c r="H198" s="734"/>
      <c r="I198" s="724"/>
      <c r="J198" s="724"/>
      <c r="K198" s="724"/>
      <c r="L198" s="724"/>
      <c r="M198" s="70" t="str">
        <f>IFERROR(INDEX('Controles de Corrupción'!$C$10:$AZ$249,MATCH(A198,'Controles de Corrupción'!$B$10:$B$249,0),4),"")</f>
        <v/>
      </c>
      <c r="N198" s="70" t="str">
        <f>IFERROR(INDEX('Controles de Corrupción'!$C$10:$AZ$249,MATCH(A198,'Controles de Corrupción'!$B$10:$B$249,0),40),"")</f>
        <v/>
      </c>
      <c r="O198" s="70" t="str">
        <f>IFERROR(INDEX('Controles de Corrupción'!$C$10:$AZ$249,MATCH(A198,'Controles de Corrupción'!$B$10:$B$249,0),41),"")</f>
        <v/>
      </c>
      <c r="P198" s="70" t="str">
        <f>IFERROR(INDEX('Controles de Corrupción'!$C$10:$AZ$249,MATCH(A198,'Controles de Corrupción'!$B$10:$B$249,0),42),"")</f>
        <v/>
      </c>
      <c r="Q198" s="62" t="str">
        <f>IFERROR(INDEX('Controles de Corrupción'!$C$10:$AZ$249,MATCH(A198,'Controles de Corrupción'!$B$10:$B$249,0),47),"")</f>
        <v/>
      </c>
    </row>
    <row r="199" spans="1:17" ht="51.75" customHeight="1" x14ac:dyDescent="0.25">
      <c r="A199" s="118" t="s">
        <v>731</v>
      </c>
      <c r="B199" s="841"/>
      <c r="C199" s="844" t="str">
        <f>IFERROR(INDEX('Riesgos de Corrupción'!$B$11:$BN$100,MATCH('Mapa Riesgo Corrupción'!B199,'Riesgos de Corrupción'!$B$11:$B$100,0),2),"")</f>
        <v/>
      </c>
      <c r="D199" s="722" t="str">
        <f>IFERROR(INDEX('Riesgos de Corrupción'!$B$11:$BN$100,MATCH('Mapa Riesgo Corrupción'!B199,'Riesgos de Corrupción'!$B$11:$B$100,0),4),"")</f>
        <v/>
      </c>
      <c r="E199" s="846" t="str">
        <f>IFERROR(INDEX('Riesgos de Corrupción'!$B$11:$BN$100,MATCH('Mapa Riesgo Corrupción'!B199,'Riesgos de Corrupción'!$B$11:$B$100,0),5),"")</f>
        <v/>
      </c>
      <c r="F199" s="733" t="str">
        <f>IFERROR(INDEX('Riesgos de Corrupción'!$B$11:$BN$100,MATCH('Mapa Riesgo Corrupción'!B199,'Riesgos de Corrupción'!$B$11:$B$100,0),18),"")</f>
        <v/>
      </c>
      <c r="G199" s="733" t="str">
        <f>IFERROR(INDEX('Riesgos de Corrupción'!$B$11:$BN$100,MATCH('Mapa Riesgo Corrupción'!B199,'Riesgos de Corrupción'!$B$11:$B$100,0),63),"")</f>
        <v/>
      </c>
      <c r="H199" s="836" t="str">
        <f>IFERROR(INDEX('Riesgos de Corrupción'!$B$11:$BN$100,MATCH('Mapa Riesgo Corrupción'!B199,'Riesgos de Corrupción'!$B$11:$B$100,0),64),"")</f>
        <v/>
      </c>
      <c r="I199" s="733" t="str">
        <f>IFERROR(INDEX('Controles de Corrupción'!$C$10:$AZ$249,MATCH('Mapa Riesgo Corrupción'!B199,'Controles de Corrupción'!$C$10:$C$249,0),33),"")</f>
        <v/>
      </c>
      <c r="J199" s="733" t="str">
        <f>IFERROR(INDEX('Controles de Corrupción'!$C$10:$AZ$249,MATCH('Mapa Riesgo Corrupción'!B199,'Controles de Corrupción'!$C$10:$C$249,0),36),"")</f>
        <v/>
      </c>
      <c r="K199" s="733" t="str">
        <f>IFERROR(INDEX('Controles de Corrupción'!$C$10:$AZ$249,MATCH('Mapa Riesgo Corrupción'!B199,'Controles de Corrupción'!$C$10:$C$249,0),37),"")</f>
        <v/>
      </c>
      <c r="L199" s="733" t="str">
        <f>IFERROR(INDEX('Controles de Corrupción'!$C$10:$AZ$249,MATCH('Mapa Riesgo Corrupción'!B199,'Controles de Corrupción'!$C$10:$C$249,0),38),"")</f>
        <v/>
      </c>
      <c r="M199" s="70" t="str">
        <f>IFERROR(INDEX('Controles de Corrupción'!$C$10:$AZ$249,MATCH(A199,'Controles de Corrupción'!$B$10:$B$249,0),4),"")</f>
        <v/>
      </c>
      <c r="N199" s="70" t="str">
        <f>IFERROR(INDEX('Controles de Corrupción'!$C$10:$AZ$249,MATCH(A199,'Controles de Corrupción'!$B$10:$B$249,0),40),"")</f>
        <v/>
      </c>
      <c r="O199" s="70" t="str">
        <f>IFERROR(INDEX('Controles de Corrupción'!$C$10:$AZ$249,MATCH(A199,'Controles de Corrupción'!$B$10:$B$249,0),41),"")</f>
        <v/>
      </c>
      <c r="P199" s="70" t="str">
        <f>IFERROR(INDEX('Controles de Corrupción'!$C$10:$AZ$249,MATCH(A199,'Controles de Corrupción'!$B$10:$B$249,0),42),"")</f>
        <v/>
      </c>
      <c r="Q199" s="62" t="str">
        <f>IFERROR(INDEX('Controles de Corrupción'!$C$10:$AZ$249,MATCH(A199,'Controles de Corrupción'!$B$10:$B$249,0),47),"")</f>
        <v/>
      </c>
    </row>
    <row r="200" spans="1:17" ht="51.75" customHeight="1" x14ac:dyDescent="0.25">
      <c r="A200" s="118" t="s">
        <v>732</v>
      </c>
      <c r="B200" s="842"/>
      <c r="C200" s="845"/>
      <c r="D200" s="723"/>
      <c r="E200" s="847"/>
      <c r="F200" s="724"/>
      <c r="G200" s="724"/>
      <c r="H200" s="837"/>
      <c r="I200" s="724"/>
      <c r="J200" s="724"/>
      <c r="K200" s="724"/>
      <c r="L200" s="724"/>
      <c r="M200" s="70" t="str">
        <f>IFERROR(INDEX('Controles de Corrupción'!$C$10:$AZ$249,MATCH(A200,'Controles de Corrupción'!$B$10:$B$249,0),4),"")</f>
        <v/>
      </c>
      <c r="N200" s="70" t="str">
        <f>IFERROR(INDEX('Controles de Corrupción'!$C$10:$AZ$249,MATCH(A200,'Controles de Corrupción'!$B$10:$B$249,0),40),"")</f>
        <v/>
      </c>
      <c r="O200" s="70" t="str">
        <f>IFERROR(INDEX('Controles de Corrupción'!$C$10:$AZ$249,MATCH(A200,'Controles de Corrupción'!$B$10:$B$249,0),41),"")</f>
        <v/>
      </c>
      <c r="P200" s="70" t="str">
        <f>IFERROR(INDEX('Controles de Corrupción'!$C$10:$AZ$249,MATCH(A200,'Controles de Corrupción'!$B$10:$B$249,0),42),"")</f>
        <v/>
      </c>
      <c r="Q200" s="62" t="str">
        <f>IFERROR(INDEX('Controles de Corrupción'!$C$10:$AZ$249,MATCH(A200,'Controles de Corrupción'!$B$10:$B$249,0),47),"")</f>
        <v/>
      </c>
    </row>
    <row r="201" spans="1:17" ht="51.75" customHeight="1" x14ac:dyDescent="0.25">
      <c r="A201" s="118" t="s">
        <v>733</v>
      </c>
      <c r="B201" s="842"/>
      <c r="C201" s="845"/>
      <c r="D201" s="723"/>
      <c r="E201" s="847"/>
      <c r="F201" s="724"/>
      <c r="G201" s="724"/>
      <c r="H201" s="837"/>
      <c r="I201" s="724"/>
      <c r="J201" s="724"/>
      <c r="K201" s="724"/>
      <c r="L201" s="724"/>
      <c r="M201" s="70" t="str">
        <f>IFERROR(INDEX('Controles de Corrupción'!$C$10:$AZ$249,MATCH(A201,'Controles de Corrupción'!$B$10:$B$249,0),4),"")</f>
        <v/>
      </c>
      <c r="N201" s="70" t="str">
        <f>IFERROR(INDEX('Controles de Corrupción'!$C$10:$AZ$249,MATCH(A201,'Controles de Corrupción'!$B$10:$B$249,0),40),"")</f>
        <v/>
      </c>
      <c r="O201" s="70" t="str">
        <f>IFERROR(INDEX('Controles de Corrupción'!$C$10:$AZ$249,MATCH(A201,'Controles de Corrupción'!$B$10:$B$249,0),41),"")</f>
        <v/>
      </c>
      <c r="P201" s="70" t="str">
        <f>IFERROR(INDEX('Controles de Corrupción'!$C$10:$AZ$249,MATCH(A201,'Controles de Corrupción'!$B$10:$B$249,0),42),"")</f>
        <v/>
      </c>
      <c r="Q201" s="62" t="str">
        <f>IFERROR(INDEX('Controles de Corrupción'!$C$10:$AZ$249,MATCH(A201,'Controles de Corrupción'!$B$10:$B$249,0),47),"")</f>
        <v/>
      </c>
    </row>
    <row r="202" spans="1:17" ht="51.75" customHeight="1" x14ac:dyDescent="0.25">
      <c r="A202" s="118" t="s">
        <v>734</v>
      </c>
      <c r="B202" s="842"/>
      <c r="C202" s="845"/>
      <c r="D202" s="723"/>
      <c r="E202" s="847"/>
      <c r="F202" s="724"/>
      <c r="G202" s="724"/>
      <c r="H202" s="837"/>
      <c r="I202" s="724"/>
      <c r="J202" s="724"/>
      <c r="K202" s="724"/>
      <c r="L202" s="724"/>
      <c r="M202" s="70" t="str">
        <f>IFERROR(INDEX('Controles de Corrupción'!$C$10:$AZ$249,MATCH(A202,'Controles de Corrupción'!$B$10:$B$249,0),4),"")</f>
        <v/>
      </c>
      <c r="N202" s="70" t="str">
        <f>IFERROR(INDEX('Controles de Corrupción'!$C$10:$AZ$249,MATCH(A202,'Controles de Corrupción'!$B$10:$B$249,0),40),"")</f>
        <v/>
      </c>
      <c r="O202" s="70" t="str">
        <f>IFERROR(INDEX('Controles de Corrupción'!$C$10:$AZ$249,MATCH(A202,'Controles de Corrupción'!$B$10:$B$249,0),41),"")</f>
        <v/>
      </c>
      <c r="P202" s="70" t="str">
        <f>IFERROR(INDEX('Controles de Corrupción'!$C$10:$AZ$249,MATCH(A202,'Controles de Corrupción'!$B$10:$B$249,0),42),"")</f>
        <v/>
      </c>
      <c r="Q202" s="62" t="str">
        <f>IFERROR(INDEX('Controles de Corrupción'!$C$10:$AZ$249,MATCH(A202,'Controles de Corrupción'!$B$10:$B$249,0),47),"")</f>
        <v/>
      </c>
    </row>
    <row r="203" spans="1:17" ht="51.75" customHeight="1" x14ac:dyDescent="0.25">
      <c r="A203" s="118" t="s">
        <v>735</v>
      </c>
      <c r="B203" s="842"/>
      <c r="C203" s="845"/>
      <c r="D203" s="723"/>
      <c r="E203" s="847"/>
      <c r="F203" s="724"/>
      <c r="G203" s="724"/>
      <c r="H203" s="837"/>
      <c r="I203" s="724"/>
      <c r="J203" s="724"/>
      <c r="K203" s="724"/>
      <c r="L203" s="724"/>
      <c r="M203" s="70" t="str">
        <f>IFERROR(INDEX('Controles de Corrupción'!$C$10:$AZ$249,MATCH(A203,'Controles de Corrupción'!$B$10:$B$249,0),4),"")</f>
        <v/>
      </c>
      <c r="N203" s="70" t="str">
        <f>IFERROR(INDEX('Controles de Corrupción'!$C$10:$AZ$249,MATCH(A203,'Controles de Corrupción'!$B$10:$B$249,0),40),"")</f>
        <v/>
      </c>
      <c r="O203" s="70" t="str">
        <f>IFERROR(INDEX('Controles de Corrupción'!$C$10:$AZ$249,MATCH(A203,'Controles de Corrupción'!$B$10:$B$249,0),41),"")</f>
        <v/>
      </c>
      <c r="P203" s="70" t="str">
        <f>IFERROR(INDEX('Controles de Corrupción'!$C$10:$AZ$249,MATCH(A203,'Controles de Corrupción'!$B$10:$B$249,0),42),"")</f>
        <v/>
      </c>
      <c r="Q203" s="62" t="str">
        <f>IFERROR(INDEX('Controles de Corrupción'!$C$10:$AZ$249,MATCH(A203,'Controles de Corrupción'!$B$10:$B$249,0),47),"")</f>
        <v/>
      </c>
    </row>
    <row r="204" spans="1:17" ht="51.75" customHeight="1" x14ac:dyDescent="0.25">
      <c r="A204" s="118" t="s">
        <v>736</v>
      </c>
      <c r="B204" s="843"/>
      <c r="C204" s="845"/>
      <c r="D204" s="723"/>
      <c r="E204" s="847"/>
      <c r="F204" s="724"/>
      <c r="G204" s="724"/>
      <c r="H204" s="734"/>
      <c r="I204" s="724"/>
      <c r="J204" s="724"/>
      <c r="K204" s="724"/>
      <c r="L204" s="724"/>
      <c r="M204" s="70" t="str">
        <f>IFERROR(INDEX('Controles de Corrupción'!$C$10:$AZ$249,MATCH(A204,'Controles de Corrupción'!$B$10:$B$249,0),4),"")</f>
        <v/>
      </c>
      <c r="N204" s="70" t="str">
        <f>IFERROR(INDEX('Controles de Corrupción'!$C$10:$AZ$249,MATCH(A204,'Controles de Corrupción'!$B$10:$B$249,0),40),"")</f>
        <v/>
      </c>
      <c r="O204" s="70" t="str">
        <f>IFERROR(INDEX('Controles de Corrupción'!$C$10:$AZ$249,MATCH(A204,'Controles de Corrupción'!$B$10:$B$249,0),41),"")</f>
        <v/>
      </c>
      <c r="P204" s="70" t="str">
        <f>IFERROR(INDEX('Controles de Corrupción'!$C$10:$AZ$249,MATCH(A204,'Controles de Corrupción'!$B$10:$B$249,0),42),"")</f>
        <v/>
      </c>
      <c r="Q204" s="62" t="str">
        <f>IFERROR(INDEX('Controles de Corrupción'!$C$10:$AZ$249,MATCH(A204,'Controles de Corrupción'!$B$10:$B$249,0),47),"")</f>
        <v/>
      </c>
    </row>
    <row r="205" spans="1:17" ht="51.75" customHeight="1" x14ac:dyDescent="0.25">
      <c r="A205" s="118" t="s">
        <v>737</v>
      </c>
      <c r="B205" s="841"/>
      <c r="C205" s="844" t="str">
        <f>IFERROR(INDEX('Riesgos de Corrupción'!$B$11:$BN$100,MATCH('Mapa Riesgo Corrupción'!B205,'Riesgos de Corrupción'!$B$11:$B$100,0),2),"")</f>
        <v/>
      </c>
      <c r="D205" s="722" t="str">
        <f>IFERROR(INDEX('Riesgos de Corrupción'!$B$11:$BN$100,MATCH('Mapa Riesgo Corrupción'!B205,'Riesgos de Corrupción'!$B$11:$B$100,0),4),"")</f>
        <v/>
      </c>
      <c r="E205" s="846" t="str">
        <f>IFERROR(INDEX('Riesgos de Corrupción'!$B$11:$BN$100,MATCH('Mapa Riesgo Corrupción'!B205,'Riesgos de Corrupción'!$B$11:$B$100,0),5),"")</f>
        <v/>
      </c>
      <c r="F205" s="733" t="str">
        <f>IFERROR(INDEX('Riesgos de Corrupción'!$B$11:$BN$100,MATCH('Mapa Riesgo Corrupción'!B205,'Riesgos de Corrupción'!$B$11:$B$100,0),18),"")</f>
        <v/>
      </c>
      <c r="G205" s="733" t="str">
        <f>IFERROR(INDEX('Riesgos de Corrupción'!$B$11:$BN$100,MATCH('Mapa Riesgo Corrupción'!B205,'Riesgos de Corrupción'!$B$11:$B$100,0),63),"")</f>
        <v/>
      </c>
      <c r="H205" s="836" t="str">
        <f>IFERROR(INDEX('Riesgos de Corrupción'!$B$11:$BN$100,MATCH('Mapa Riesgo Corrupción'!B205,'Riesgos de Corrupción'!$B$11:$B$100,0),64),"")</f>
        <v/>
      </c>
      <c r="I205" s="733" t="str">
        <f>IFERROR(INDEX('Controles de Corrupción'!$C$10:$AZ$249,MATCH('Mapa Riesgo Corrupción'!B205,'Controles de Corrupción'!$C$10:$C$249,0),33),"")</f>
        <v/>
      </c>
      <c r="J205" s="733" t="str">
        <f>IFERROR(INDEX('Controles de Corrupción'!$C$10:$AZ$249,MATCH('Mapa Riesgo Corrupción'!B205,'Controles de Corrupción'!$C$10:$C$249,0),36),"")</f>
        <v/>
      </c>
      <c r="K205" s="733" t="str">
        <f>IFERROR(INDEX('Controles de Corrupción'!$C$10:$AZ$249,MATCH('Mapa Riesgo Corrupción'!B205,'Controles de Corrupción'!$C$10:$C$249,0),37),"")</f>
        <v/>
      </c>
      <c r="L205" s="733" t="str">
        <f>IFERROR(INDEX('Controles de Corrupción'!$C$10:$AZ$249,MATCH('Mapa Riesgo Corrupción'!B205,'Controles de Corrupción'!$C$10:$C$249,0),38),"")</f>
        <v/>
      </c>
      <c r="M205" s="70" t="str">
        <f>IFERROR(INDEX('Controles de Corrupción'!$C$10:$AZ$249,MATCH(A205,'Controles de Corrupción'!$B$10:$B$249,0),4),"")</f>
        <v/>
      </c>
      <c r="N205" s="70" t="str">
        <f>IFERROR(INDEX('Controles de Corrupción'!$C$10:$AZ$249,MATCH(A205,'Controles de Corrupción'!$B$10:$B$249,0),40),"")</f>
        <v/>
      </c>
      <c r="O205" s="70" t="str">
        <f>IFERROR(INDEX('Controles de Corrupción'!$C$10:$AZ$249,MATCH(A205,'Controles de Corrupción'!$B$10:$B$249,0),41),"")</f>
        <v/>
      </c>
      <c r="P205" s="70" t="str">
        <f>IFERROR(INDEX('Controles de Corrupción'!$C$10:$AZ$249,MATCH(A205,'Controles de Corrupción'!$B$10:$B$249,0),42),"")</f>
        <v/>
      </c>
      <c r="Q205" s="62" t="str">
        <f>IFERROR(INDEX('Controles de Corrupción'!$C$10:$AZ$249,MATCH(A205,'Controles de Corrupción'!$B$10:$B$249,0),47),"")</f>
        <v/>
      </c>
    </row>
    <row r="206" spans="1:17" ht="51.75" customHeight="1" x14ac:dyDescent="0.25">
      <c r="A206" s="118" t="s">
        <v>738</v>
      </c>
      <c r="B206" s="842"/>
      <c r="C206" s="845"/>
      <c r="D206" s="723"/>
      <c r="E206" s="847"/>
      <c r="F206" s="724"/>
      <c r="G206" s="724"/>
      <c r="H206" s="837"/>
      <c r="I206" s="724"/>
      <c r="J206" s="724"/>
      <c r="K206" s="724"/>
      <c r="L206" s="724"/>
      <c r="M206" s="70" t="str">
        <f>IFERROR(INDEX('Controles de Corrupción'!$C$10:$AZ$249,MATCH(A206,'Controles de Corrupción'!$B$10:$B$249,0),4),"")</f>
        <v/>
      </c>
      <c r="N206" s="70" t="str">
        <f>IFERROR(INDEX('Controles de Corrupción'!$C$10:$AZ$249,MATCH(A206,'Controles de Corrupción'!$B$10:$B$249,0),40),"")</f>
        <v/>
      </c>
      <c r="O206" s="70" t="str">
        <f>IFERROR(INDEX('Controles de Corrupción'!$C$10:$AZ$249,MATCH(A206,'Controles de Corrupción'!$B$10:$B$249,0),41),"")</f>
        <v/>
      </c>
      <c r="P206" s="70" t="str">
        <f>IFERROR(INDEX('Controles de Corrupción'!$C$10:$AZ$249,MATCH(A206,'Controles de Corrupción'!$B$10:$B$249,0),42),"")</f>
        <v/>
      </c>
      <c r="Q206" s="62" t="str">
        <f>IFERROR(INDEX('Controles de Corrupción'!$C$10:$AZ$249,MATCH(A206,'Controles de Corrupción'!$B$10:$B$249,0),47),"")</f>
        <v/>
      </c>
    </row>
    <row r="207" spans="1:17" ht="51.75" customHeight="1" x14ac:dyDescent="0.25">
      <c r="A207" s="118" t="s">
        <v>739</v>
      </c>
      <c r="B207" s="842"/>
      <c r="C207" s="845"/>
      <c r="D207" s="723"/>
      <c r="E207" s="847"/>
      <c r="F207" s="724"/>
      <c r="G207" s="724"/>
      <c r="H207" s="837"/>
      <c r="I207" s="724"/>
      <c r="J207" s="724"/>
      <c r="K207" s="724"/>
      <c r="L207" s="724"/>
      <c r="M207" s="70" t="str">
        <f>IFERROR(INDEX('Controles de Corrupción'!$C$10:$AZ$249,MATCH(A207,'Controles de Corrupción'!$B$10:$B$249,0),4),"")</f>
        <v/>
      </c>
      <c r="N207" s="70" t="str">
        <f>IFERROR(INDEX('Controles de Corrupción'!$C$10:$AZ$249,MATCH(A207,'Controles de Corrupción'!$B$10:$B$249,0),40),"")</f>
        <v/>
      </c>
      <c r="O207" s="70" t="str">
        <f>IFERROR(INDEX('Controles de Corrupción'!$C$10:$AZ$249,MATCH(A207,'Controles de Corrupción'!$B$10:$B$249,0),41),"")</f>
        <v/>
      </c>
      <c r="P207" s="70" t="str">
        <f>IFERROR(INDEX('Controles de Corrupción'!$C$10:$AZ$249,MATCH(A207,'Controles de Corrupción'!$B$10:$B$249,0),42),"")</f>
        <v/>
      </c>
      <c r="Q207" s="62" t="str">
        <f>IFERROR(INDEX('Controles de Corrupción'!$C$10:$AZ$249,MATCH(A207,'Controles de Corrupción'!$B$10:$B$249,0),47),"")</f>
        <v/>
      </c>
    </row>
    <row r="208" spans="1:17" ht="51.75" customHeight="1" x14ac:dyDescent="0.25">
      <c r="A208" s="118" t="s">
        <v>740</v>
      </c>
      <c r="B208" s="842"/>
      <c r="C208" s="845"/>
      <c r="D208" s="723"/>
      <c r="E208" s="847"/>
      <c r="F208" s="724"/>
      <c r="G208" s="724"/>
      <c r="H208" s="837"/>
      <c r="I208" s="724"/>
      <c r="J208" s="724"/>
      <c r="K208" s="724"/>
      <c r="L208" s="724"/>
      <c r="M208" s="70" t="str">
        <f>IFERROR(INDEX('Controles de Corrupción'!$C$10:$AZ$249,MATCH(A208,'Controles de Corrupción'!$B$10:$B$249,0),4),"")</f>
        <v/>
      </c>
      <c r="N208" s="70" t="str">
        <f>IFERROR(INDEX('Controles de Corrupción'!$C$10:$AZ$249,MATCH(A208,'Controles de Corrupción'!$B$10:$B$249,0),40),"")</f>
        <v/>
      </c>
      <c r="O208" s="70" t="str">
        <f>IFERROR(INDEX('Controles de Corrupción'!$C$10:$AZ$249,MATCH(A208,'Controles de Corrupción'!$B$10:$B$249,0),41),"")</f>
        <v/>
      </c>
      <c r="P208" s="70" t="str">
        <f>IFERROR(INDEX('Controles de Corrupción'!$C$10:$AZ$249,MATCH(A208,'Controles de Corrupción'!$B$10:$B$249,0),42),"")</f>
        <v/>
      </c>
      <c r="Q208" s="62" t="str">
        <f>IFERROR(INDEX('Controles de Corrupción'!$C$10:$AZ$249,MATCH(A208,'Controles de Corrupción'!$B$10:$B$249,0),47),"")</f>
        <v/>
      </c>
    </row>
    <row r="209" spans="1:17" ht="51.75" customHeight="1" x14ac:dyDescent="0.25">
      <c r="A209" s="118" t="s">
        <v>741</v>
      </c>
      <c r="B209" s="842"/>
      <c r="C209" s="845"/>
      <c r="D209" s="723"/>
      <c r="E209" s="847"/>
      <c r="F209" s="724"/>
      <c r="G209" s="724"/>
      <c r="H209" s="837"/>
      <c r="I209" s="724"/>
      <c r="J209" s="724"/>
      <c r="K209" s="724"/>
      <c r="L209" s="724"/>
      <c r="M209" s="70" t="str">
        <f>IFERROR(INDEX('Controles de Corrupción'!$C$10:$AZ$249,MATCH(A209,'Controles de Corrupción'!$B$10:$B$249,0),4),"")</f>
        <v/>
      </c>
      <c r="N209" s="70" t="str">
        <f>IFERROR(INDEX('Controles de Corrupción'!$C$10:$AZ$249,MATCH(A209,'Controles de Corrupción'!$B$10:$B$249,0),40),"")</f>
        <v/>
      </c>
      <c r="O209" s="70" t="str">
        <f>IFERROR(INDEX('Controles de Corrupción'!$C$10:$AZ$249,MATCH(A209,'Controles de Corrupción'!$B$10:$B$249,0),41),"")</f>
        <v/>
      </c>
      <c r="P209" s="70" t="str">
        <f>IFERROR(INDEX('Controles de Corrupción'!$C$10:$AZ$249,MATCH(A209,'Controles de Corrupción'!$B$10:$B$249,0),42),"")</f>
        <v/>
      </c>
      <c r="Q209" s="62" t="str">
        <f>IFERROR(INDEX('Controles de Corrupción'!$C$10:$AZ$249,MATCH(A209,'Controles de Corrupción'!$B$10:$B$249,0),47),"")</f>
        <v/>
      </c>
    </row>
    <row r="210" spans="1:17" ht="51.75" customHeight="1" x14ac:dyDescent="0.25">
      <c r="A210" s="118" t="s">
        <v>742</v>
      </c>
      <c r="B210" s="843"/>
      <c r="C210" s="845"/>
      <c r="D210" s="723"/>
      <c r="E210" s="847"/>
      <c r="F210" s="724"/>
      <c r="G210" s="724"/>
      <c r="H210" s="734"/>
      <c r="I210" s="724"/>
      <c r="J210" s="724"/>
      <c r="K210" s="724"/>
      <c r="L210" s="724"/>
      <c r="M210" s="70" t="str">
        <f>IFERROR(INDEX('Controles de Corrupción'!$C$10:$AZ$249,MATCH(A210,'Controles de Corrupción'!$B$10:$B$249,0),4),"")</f>
        <v/>
      </c>
      <c r="N210" s="70" t="str">
        <f>IFERROR(INDEX('Controles de Corrupción'!$C$10:$AZ$249,MATCH(A210,'Controles de Corrupción'!$B$10:$B$249,0),40),"")</f>
        <v/>
      </c>
      <c r="O210" s="70" t="str">
        <f>IFERROR(INDEX('Controles de Corrupción'!$C$10:$AZ$249,MATCH(A210,'Controles de Corrupción'!$B$10:$B$249,0),41),"")</f>
        <v/>
      </c>
      <c r="P210" s="70" t="str">
        <f>IFERROR(INDEX('Controles de Corrupción'!$C$10:$AZ$249,MATCH(A210,'Controles de Corrupción'!$B$10:$B$249,0),42),"")</f>
        <v/>
      </c>
      <c r="Q210" s="62" t="str">
        <f>IFERROR(INDEX('Controles de Corrupción'!$C$10:$AZ$249,MATCH(A210,'Controles de Corrupción'!$B$10:$B$249,0),47),"")</f>
        <v/>
      </c>
    </row>
    <row r="211" spans="1:17" ht="51.75" customHeight="1" x14ac:dyDescent="0.25">
      <c r="A211" s="118" t="s">
        <v>743</v>
      </c>
      <c r="B211" s="841"/>
      <c r="C211" s="844" t="str">
        <f>IFERROR(INDEX('Riesgos de Corrupción'!$B$11:$BN$100,MATCH('Mapa Riesgo Corrupción'!B211,'Riesgos de Corrupción'!$B$11:$B$100,0),2),"")</f>
        <v/>
      </c>
      <c r="D211" s="722" t="str">
        <f>IFERROR(INDEX('Riesgos de Corrupción'!$B$11:$BN$100,MATCH('Mapa Riesgo Corrupción'!B211,'Riesgos de Corrupción'!$B$11:$B$100,0),4),"")</f>
        <v/>
      </c>
      <c r="E211" s="846" t="str">
        <f>IFERROR(INDEX('Riesgos de Corrupción'!$B$11:$BN$100,MATCH('Mapa Riesgo Corrupción'!B211,'Riesgos de Corrupción'!$B$11:$B$100,0),5),"")</f>
        <v/>
      </c>
      <c r="F211" s="733" t="str">
        <f>IFERROR(INDEX('Riesgos de Corrupción'!$B$11:$BN$100,MATCH('Mapa Riesgo Corrupción'!B211,'Riesgos de Corrupción'!$B$11:$B$100,0),18),"")</f>
        <v/>
      </c>
      <c r="G211" s="733" t="str">
        <f>IFERROR(INDEX('Riesgos de Corrupción'!$B$11:$BN$100,MATCH('Mapa Riesgo Corrupción'!B211,'Riesgos de Corrupción'!$B$11:$B$100,0),63),"")</f>
        <v/>
      </c>
      <c r="H211" s="836" t="str">
        <f>IFERROR(INDEX('Riesgos de Corrupción'!$B$11:$BN$100,MATCH('Mapa Riesgo Corrupción'!B211,'Riesgos de Corrupción'!$B$11:$B$100,0),64),"")</f>
        <v/>
      </c>
      <c r="I211" s="733" t="str">
        <f>IFERROR(INDEX('Controles de Corrupción'!$C$10:$AZ$249,MATCH('Mapa Riesgo Corrupción'!B211,'Controles de Corrupción'!$C$10:$C$249,0),33),"")</f>
        <v/>
      </c>
      <c r="J211" s="733" t="str">
        <f>IFERROR(INDEX('Controles de Corrupción'!$C$10:$AZ$249,MATCH('Mapa Riesgo Corrupción'!B211,'Controles de Corrupción'!$C$10:$C$249,0),36),"")</f>
        <v/>
      </c>
      <c r="K211" s="733" t="str">
        <f>IFERROR(INDEX('Controles de Corrupción'!$C$10:$AZ$249,MATCH('Mapa Riesgo Corrupción'!B211,'Controles de Corrupción'!$C$10:$C$249,0),37),"")</f>
        <v/>
      </c>
      <c r="L211" s="733" t="str">
        <f>IFERROR(INDEX('Controles de Corrupción'!$C$10:$AZ$249,MATCH('Mapa Riesgo Corrupción'!B211,'Controles de Corrupción'!$C$10:$C$249,0),38),"")</f>
        <v/>
      </c>
      <c r="M211" s="70" t="str">
        <f>IFERROR(INDEX('Controles de Corrupción'!$C$10:$AZ$249,MATCH(A211,'Controles de Corrupción'!$B$10:$B$249,0),4),"")</f>
        <v/>
      </c>
      <c r="N211" s="70" t="str">
        <f>IFERROR(INDEX('Controles de Corrupción'!$C$10:$AZ$249,MATCH(A211,'Controles de Corrupción'!$B$10:$B$249,0),40),"")</f>
        <v/>
      </c>
      <c r="O211" s="70" t="str">
        <f>IFERROR(INDEX('Controles de Corrupción'!$C$10:$AZ$249,MATCH(A211,'Controles de Corrupción'!$B$10:$B$249,0),41),"")</f>
        <v/>
      </c>
      <c r="P211" s="70" t="str">
        <f>IFERROR(INDEX('Controles de Corrupción'!$C$10:$AZ$249,MATCH(A211,'Controles de Corrupción'!$B$10:$B$249,0),42),"")</f>
        <v/>
      </c>
      <c r="Q211" s="62" t="str">
        <f>IFERROR(INDEX('Controles de Corrupción'!$C$10:$AZ$249,MATCH(A211,'Controles de Corrupción'!$B$10:$B$249,0),47),"")</f>
        <v/>
      </c>
    </row>
    <row r="212" spans="1:17" ht="51.75" customHeight="1" x14ac:dyDescent="0.25">
      <c r="A212" s="118" t="s">
        <v>744</v>
      </c>
      <c r="B212" s="842"/>
      <c r="C212" s="845"/>
      <c r="D212" s="723"/>
      <c r="E212" s="847"/>
      <c r="F212" s="724"/>
      <c r="G212" s="724"/>
      <c r="H212" s="837"/>
      <c r="I212" s="724"/>
      <c r="J212" s="724"/>
      <c r="K212" s="724"/>
      <c r="L212" s="724"/>
      <c r="M212" s="70" t="str">
        <f>IFERROR(INDEX('Controles de Corrupción'!$C$10:$AZ$249,MATCH(A212,'Controles de Corrupción'!$B$10:$B$249,0),4),"")</f>
        <v/>
      </c>
      <c r="N212" s="70" t="str">
        <f>IFERROR(INDEX('Controles de Corrupción'!$C$10:$AZ$249,MATCH(A212,'Controles de Corrupción'!$B$10:$B$249,0),40),"")</f>
        <v/>
      </c>
      <c r="O212" s="70" t="str">
        <f>IFERROR(INDEX('Controles de Corrupción'!$C$10:$AZ$249,MATCH(A212,'Controles de Corrupción'!$B$10:$B$249,0),41),"")</f>
        <v/>
      </c>
      <c r="P212" s="70" t="str">
        <f>IFERROR(INDEX('Controles de Corrupción'!$C$10:$AZ$249,MATCH(A212,'Controles de Corrupción'!$B$10:$B$249,0),42),"")</f>
        <v/>
      </c>
      <c r="Q212" s="62" t="str">
        <f>IFERROR(INDEX('Controles de Corrupción'!$C$10:$AZ$249,MATCH(A212,'Controles de Corrupción'!$B$10:$B$249,0),47),"")</f>
        <v/>
      </c>
    </row>
    <row r="213" spans="1:17" ht="51.75" customHeight="1" x14ac:dyDescent="0.25">
      <c r="A213" s="118" t="s">
        <v>745</v>
      </c>
      <c r="B213" s="842"/>
      <c r="C213" s="845"/>
      <c r="D213" s="723"/>
      <c r="E213" s="847"/>
      <c r="F213" s="724"/>
      <c r="G213" s="724"/>
      <c r="H213" s="837"/>
      <c r="I213" s="724"/>
      <c r="J213" s="724"/>
      <c r="K213" s="724"/>
      <c r="L213" s="724"/>
      <c r="M213" s="70" t="str">
        <f>IFERROR(INDEX('Controles de Corrupción'!$C$10:$AZ$249,MATCH(A213,'Controles de Corrupción'!$B$10:$B$249,0),4),"")</f>
        <v/>
      </c>
      <c r="N213" s="70" t="str">
        <f>IFERROR(INDEX('Controles de Corrupción'!$C$10:$AZ$249,MATCH(A213,'Controles de Corrupción'!$B$10:$B$249,0),40),"")</f>
        <v/>
      </c>
      <c r="O213" s="70" t="str">
        <f>IFERROR(INDEX('Controles de Corrupción'!$C$10:$AZ$249,MATCH(A213,'Controles de Corrupción'!$B$10:$B$249,0),41),"")</f>
        <v/>
      </c>
      <c r="P213" s="70" t="str">
        <f>IFERROR(INDEX('Controles de Corrupción'!$C$10:$AZ$249,MATCH(A213,'Controles de Corrupción'!$B$10:$B$249,0),42),"")</f>
        <v/>
      </c>
      <c r="Q213" s="62" t="str">
        <f>IFERROR(INDEX('Controles de Corrupción'!$C$10:$AZ$249,MATCH(A213,'Controles de Corrupción'!$B$10:$B$249,0),47),"")</f>
        <v/>
      </c>
    </row>
    <row r="214" spans="1:17" ht="51.75" customHeight="1" x14ac:dyDescent="0.25">
      <c r="A214" s="118" t="s">
        <v>746</v>
      </c>
      <c r="B214" s="842"/>
      <c r="C214" s="845"/>
      <c r="D214" s="723"/>
      <c r="E214" s="847"/>
      <c r="F214" s="724"/>
      <c r="G214" s="724"/>
      <c r="H214" s="837"/>
      <c r="I214" s="724"/>
      <c r="J214" s="724"/>
      <c r="K214" s="724"/>
      <c r="L214" s="724"/>
      <c r="M214" s="70" t="str">
        <f>IFERROR(INDEX('Controles de Corrupción'!$C$10:$AZ$249,MATCH(A214,'Controles de Corrupción'!$B$10:$B$249,0),4),"")</f>
        <v/>
      </c>
      <c r="N214" s="70" t="str">
        <f>IFERROR(INDEX('Controles de Corrupción'!$C$10:$AZ$249,MATCH(A214,'Controles de Corrupción'!$B$10:$B$249,0),40),"")</f>
        <v/>
      </c>
      <c r="O214" s="70" t="str">
        <f>IFERROR(INDEX('Controles de Corrupción'!$C$10:$AZ$249,MATCH(A214,'Controles de Corrupción'!$B$10:$B$249,0),41),"")</f>
        <v/>
      </c>
      <c r="P214" s="70" t="str">
        <f>IFERROR(INDEX('Controles de Corrupción'!$C$10:$AZ$249,MATCH(A214,'Controles de Corrupción'!$B$10:$B$249,0),42),"")</f>
        <v/>
      </c>
      <c r="Q214" s="62" t="str">
        <f>IFERROR(INDEX('Controles de Corrupción'!$C$10:$AZ$249,MATCH(A214,'Controles de Corrupción'!$B$10:$B$249,0),47),"")</f>
        <v/>
      </c>
    </row>
    <row r="215" spans="1:17" ht="51.75" customHeight="1" x14ac:dyDescent="0.25">
      <c r="A215" s="118" t="s">
        <v>747</v>
      </c>
      <c r="B215" s="842"/>
      <c r="C215" s="845"/>
      <c r="D215" s="723"/>
      <c r="E215" s="847"/>
      <c r="F215" s="724"/>
      <c r="G215" s="724"/>
      <c r="H215" s="837"/>
      <c r="I215" s="724"/>
      <c r="J215" s="724"/>
      <c r="K215" s="724"/>
      <c r="L215" s="724"/>
      <c r="M215" s="70" t="str">
        <f>IFERROR(INDEX('Controles de Corrupción'!$C$10:$AZ$249,MATCH(A215,'Controles de Corrupción'!$B$10:$B$249,0),4),"")</f>
        <v/>
      </c>
      <c r="N215" s="70" t="str">
        <f>IFERROR(INDEX('Controles de Corrupción'!$C$10:$AZ$249,MATCH(A215,'Controles de Corrupción'!$B$10:$B$249,0),40),"")</f>
        <v/>
      </c>
      <c r="O215" s="70" t="str">
        <f>IFERROR(INDEX('Controles de Corrupción'!$C$10:$AZ$249,MATCH(A215,'Controles de Corrupción'!$B$10:$B$249,0),41),"")</f>
        <v/>
      </c>
      <c r="P215" s="70" t="str">
        <f>IFERROR(INDEX('Controles de Corrupción'!$C$10:$AZ$249,MATCH(A215,'Controles de Corrupción'!$B$10:$B$249,0),42),"")</f>
        <v/>
      </c>
      <c r="Q215" s="62" t="str">
        <f>IFERROR(INDEX('Controles de Corrupción'!$C$10:$AZ$249,MATCH(A215,'Controles de Corrupción'!$B$10:$B$249,0),47),"")</f>
        <v/>
      </c>
    </row>
    <row r="216" spans="1:17" ht="51.75" customHeight="1" x14ac:dyDescent="0.25">
      <c r="A216" s="118" t="s">
        <v>748</v>
      </c>
      <c r="B216" s="843"/>
      <c r="C216" s="845"/>
      <c r="D216" s="723"/>
      <c r="E216" s="847"/>
      <c r="F216" s="724"/>
      <c r="G216" s="724"/>
      <c r="H216" s="734"/>
      <c r="I216" s="724"/>
      <c r="J216" s="724"/>
      <c r="K216" s="724"/>
      <c r="L216" s="724"/>
      <c r="M216" s="70" t="str">
        <f>IFERROR(INDEX('Controles de Corrupción'!$C$10:$AZ$249,MATCH(A216,'Controles de Corrupción'!$B$10:$B$249,0),4),"")</f>
        <v/>
      </c>
      <c r="N216" s="70" t="str">
        <f>IFERROR(INDEX('Controles de Corrupción'!$C$10:$AZ$249,MATCH(A216,'Controles de Corrupción'!$B$10:$B$249,0),40),"")</f>
        <v/>
      </c>
      <c r="O216" s="70" t="str">
        <f>IFERROR(INDEX('Controles de Corrupción'!$C$10:$AZ$249,MATCH(A216,'Controles de Corrupción'!$B$10:$B$249,0),41),"")</f>
        <v/>
      </c>
      <c r="P216" s="70" t="str">
        <f>IFERROR(INDEX('Controles de Corrupción'!$C$10:$AZ$249,MATCH(A216,'Controles de Corrupción'!$B$10:$B$249,0),42),"")</f>
        <v/>
      </c>
      <c r="Q216" s="62" t="str">
        <f>IFERROR(INDEX('Controles de Corrupción'!$C$10:$AZ$249,MATCH(A216,'Controles de Corrupción'!$B$10:$B$249,0),47),"")</f>
        <v/>
      </c>
    </row>
    <row r="217" spans="1:17" ht="51.75" customHeight="1" x14ac:dyDescent="0.25">
      <c r="A217" s="118" t="s">
        <v>749</v>
      </c>
      <c r="B217" s="841"/>
      <c r="C217" s="844" t="str">
        <f>IFERROR(INDEX('Riesgos de Corrupción'!$B$11:$BN$100,MATCH('Mapa Riesgo Corrupción'!B217,'Riesgos de Corrupción'!$B$11:$B$100,0),2),"")</f>
        <v/>
      </c>
      <c r="D217" s="722" t="str">
        <f>IFERROR(INDEX('Riesgos de Corrupción'!$B$11:$BN$100,MATCH('Mapa Riesgo Corrupción'!B217,'Riesgos de Corrupción'!$B$11:$B$100,0),4),"")</f>
        <v/>
      </c>
      <c r="E217" s="846" t="str">
        <f>IFERROR(INDEX('Riesgos de Corrupción'!$B$11:$BN$100,MATCH('Mapa Riesgo Corrupción'!B217,'Riesgos de Corrupción'!$B$11:$B$100,0),5),"")</f>
        <v/>
      </c>
      <c r="F217" s="733" t="str">
        <f>IFERROR(INDEX('Riesgos de Corrupción'!$B$11:$BN$100,MATCH('Mapa Riesgo Corrupción'!B217,'Riesgos de Corrupción'!$B$11:$B$100,0),18),"")</f>
        <v/>
      </c>
      <c r="G217" s="733" t="str">
        <f>IFERROR(INDEX('Riesgos de Corrupción'!$B$11:$BN$100,MATCH('Mapa Riesgo Corrupción'!B217,'Riesgos de Corrupción'!$B$11:$B$100,0),63),"")</f>
        <v/>
      </c>
      <c r="H217" s="836" t="str">
        <f>IFERROR(INDEX('Riesgos de Corrupción'!$B$11:$BN$100,MATCH('Mapa Riesgo Corrupción'!B217,'Riesgos de Corrupción'!$B$11:$B$100,0),64),"")</f>
        <v/>
      </c>
      <c r="I217" s="733" t="str">
        <f>IFERROR(INDEX('Controles de Corrupción'!$C$10:$AZ$249,MATCH('Mapa Riesgo Corrupción'!B217,'Controles de Corrupción'!$C$10:$C$249,0),33),"")</f>
        <v/>
      </c>
      <c r="J217" s="733" t="str">
        <f>IFERROR(INDEX('Controles de Corrupción'!$C$10:$AZ$249,MATCH('Mapa Riesgo Corrupción'!B217,'Controles de Corrupción'!$C$10:$C$249,0),36),"")</f>
        <v/>
      </c>
      <c r="K217" s="733" t="str">
        <f>IFERROR(INDEX('Controles de Corrupción'!$C$10:$AZ$249,MATCH('Mapa Riesgo Corrupción'!B217,'Controles de Corrupción'!$C$10:$C$249,0),37),"")</f>
        <v/>
      </c>
      <c r="L217" s="733" t="str">
        <f>IFERROR(INDEX('Controles de Corrupción'!$C$10:$AZ$249,MATCH('Mapa Riesgo Corrupción'!B217,'Controles de Corrupción'!$C$10:$C$249,0),38),"")</f>
        <v/>
      </c>
      <c r="M217" s="70" t="str">
        <f>IFERROR(INDEX('Controles de Corrupción'!$C$10:$AZ$249,MATCH(A217,'Controles de Corrupción'!$B$10:$B$249,0),4),"")</f>
        <v/>
      </c>
      <c r="N217" s="70" t="str">
        <f>IFERROR(INDEX('Controles de Corrupción'!$C$10:$AZ$249,MATCH(A217,'Controles de Corrupción'!$B$10:$B$249,0),40),"")</f>
        <v/>
      </c>
      <c r="O217" s="70" t="str">
        <f>IFERROR(INDEX('Controles de Corrupción'!$C$10:$AZ$249,MATCH(A217,'Controles de Corrupción'!$B$10:$B$249,0),41),"")</f>
        <v/>
      </c>
      <c r="P217" s="70" t="str">
        <f>IFERROR(INDEX('Controles de Corrupción'!$C$10:$AZ$249,MATCH(A217,'Controles de Corrupción'!$B$10:$B$249,0),42),"")</f>
        <v/>
      </c>
      <c r="Q217" s="62" t="str">
        <f>IFERROR(INDEX('Controles de Corrupción'!$C$10:$AZ$249,MATCH(A217,'Controles de Corrupción'!$B$10:$B$249,0),47),"")</f>
        <v/>
      </c>
    </row>
    <row r="218" spans="1:17" ht="51.75" customHeight="1" x14ac:dyDescent="0.25">
      <c r="A218" s="118" t="s">
        <v>750</v>
      </c>
      <c r="B218" s="842"/>
      <c r="C218" s="845"/>
      <c r="D218" s="723"/>
      <c r="E218" s="847"/>
      <c r="F218" s="724"/>
      <c r="G218" s="724"/>
      <c r="H218" s="837"/>
      <c r="I218" s="724"/>
      <c r="J218" s="724"/>
      <c r="K218" s="724"/>
      <c r="L218" s="724"/>
      <c r="M218" s="70" t="str">
        <f>IFERROR(INDEX('Controles de Corrupción'!$C$10:$AZ$249,MATCH(A218,'Controles de Corrupción'!$B$10:$B$249,0),4),"")</f>
        <v/>
      </c>
      <c r="N218" s="70" t="str">
        <f>IFERROR(INDEX('Controles de Corrupción'!$C$10:$AZ$249,MATCH(A218,'Controles de Corrupción'!$B$10:$B$249,0),40),"")</f>
        <v/>
      </c>
      <c r="O218" s="70" t="str">
        <f>IFERROR(INDEX('Controles de Corrupción'!$C$10:$AZ$249,MATCH(A218,'Controles de Corrupción'!$B$10:$B$249,0),41),"")</f>
        <v/>
      </c>
      <c r="P218" s="70" t="str">
        <f>IFERROR(INDEX('Controles de Corrupción'!$C$10:$AZ$249,MATCH(A218,'Controles de Corrupción'!$B$10:$B$249,0),42),"")</f>
        <v/>
      </c>
      <c r="Q218" s="62" t="str">
        <f>IFERROR(INDEX('Controles de Corrupción'!$C$10:$AZ$249,MATCH(A218,'Controles de Corrupción'!$B$10:$B$249,0),47),"")</f>
        <v/>
      </c>
    </row>
    <row r="219" spans="1:17" ht="51.75" customHeight="1" x14ac:dyDescent="0.25">
      <c r="A219" s="118" t="s">
        <v>751</v>
      </c>
      <c r="B219" s="842"/>
      <c r="C219" s="845"/>
      <c r="D219" s="723"/>
      <c r="E219" s="847"/>
      <c r="F219" s="724"/>
      <c r="G219" s="724"/>
      <c r="H219" s="837"/>
      <c r="I219" s="724"/>
      <c r="J219" s="724"/>
      <c r="K219" s="724"/>
      <c r="L219" s="724"/>
      <c r="M219" s="70" t="str">
        <f>IFERROR(INDEX('Controles de Corrupción'!$C$10:$AZ$249,MATCH(A219,'Controles de Corrupción'!$B$10:$B$249,0),4),"")</f>
        <v/>
      </c>
      <c r="N219" s="70" t="str">
        <f>IFERROR(INDEX('Controles de Corrupción'!$C$10:$AZ$249,MATCH(A219,'Controles de Corrupción'!$B$10:$B$249,0),40),"")</f>
        <v/>
      </c>
      <c r="O219" s="70" t="str">
        <f>IFERROR(INDEX('Controles de Corrupción'!$C$10:$AZ$249,MATCH(A219,'Controles de Corrupción'!$B$10:$B$249,0),41),"")</f>
        <v/>
      </c>
      <c r="P219" s="70" t="str">
        <f>IFERROR(INDEX('Controles de Corrupción'!$C$10:$AZ$249,MATCH(A219,'Controles de Corrupción'!$B$10:$B$249,0),42),"")</f>
        <v/>
      </c>
      <c r="Q219" s="62" t="str">
        <f>IFERROR(INDEX('Controles de Corrupción'!$C$10:$AZ$249,MATCH(A219,'Controles de Corrupción'!$B$10:$B$249,0),47),"")</f>
        <v/>
      </c>
    </row>
    <row r="220" spans="1:17" ht="51.75" customHeight="1" x14ac:dyDescent="0.25">
      <c r="A220" s="118" t="s">
        <v>752</v>
      </c>
      <c r="B220" s="842"/>
      <c r="C220" s="845"/>
      <c r="D220" s="723"/>
      <c r="E220" s="847"/>
      <c r="F220" s="724"/>
      <c r="G220" s="724"/>
      <c r="H220" s="837"/>
      <c r="I220" s="724"/>
      <c r="J220" s="724"/>
      <c r="K220" s="724"/>
      <c r="L220" s="724"/>
      <c r="M220" s="70" t="str">
        <f>IFERROR(INDEX('Controles de Corrupción'!$C$10:$AZ$249,MATCH(A220,'Controles de Corrupción'!$B$10:$B$249,0),4),"")</f>
        <v/>
      </c>
      <c r="N220" s="70" t="str">
        <f>IFERROR(INDEX('Controles de Corrupción'!$C$10:$AZ$249,MATCH(A220,'Controles de Corrupción'!$B$10:$B$249,0),40),"")</f>
        <v/>
      </c>
      <c r="O220" s="70" t="str">
        <f>IFERROR(INDEX('Controles de Corrupción'!$C$10:$AZ$249,MATCH(A220,'Controles de Corrupción'!$B$10:$B$249,0),41),"")</f>
        <v/>
      </c>
      <c r="P220" s="70" t="str">
        <f>IFERROR(INDEX('Controles de Corrupción'!$C$10:$AZ$249,MATCH(A220,'Controles de Corrupción'!$B$10:$B$249,0),42),"")</f>
        <v/>
      </c>
      <c r="Q220" s="62" t="str">
        <f>IFERROR(INDEX('Controles de Corrupción'!$C$10:$AZ$249,MATCH(A220,'Controles de Corrupción'!$B$10:$B$249,0),47),"")</f>
        <v/>
      </c>
    </row>
    <row r="221" spans="1:17" ht="51.75" customHeight="1" x14ac:dyDescent="0.25">
      <c r="A221" s="118" t="s">
        <v>753</v>
      </c>
      <c r="B221" s="842"/>
      <c r="C221" s="845"/>
      <c r="D221" s="723"/>
      <c r="E221" s="847"/>
      <c r="F221" s="724"/>
      <c r="G221" s="724"/>
      <c r="H221" s="837"/>
      <c r="I221" s="724"/>
      <c r="J221" s="724"/>
      <c r="K221" s="724"/>
      <c r="L221" s="724"/>
      <c r="M221" s="70" t="str">
        <f>IFERROR(INDEX('Controles de Corrupción'!$C$10:$AZ$249,MATCH(A221,'Controles de Corrupción'!$B$10:$B$249,0),4),"")</f>
        <v/>
      </c>
      <c r="N221" s="70" t="str">
        <f>IFERROR(INDEX('Controles de Corrupción'!$C$10:$AZ$249,MATCH(A221,'Controles de Corrupción'!$B$10:$B$249,0),40),"")</f>
        <v/>
      </c>
      <c r="O221" s="70" t="str">
        <f>IFERROR(INDEX('Controles de Corrupción'!$C$10:$AZ$249,MATCH(A221,'Controles de Corrupción'!$B$10:$B$249,0),41),"")</f>
        <v/>
      </c>
      <c r="P221" s="70" t="str">
        <f>IFERROR(INDEX('Controles de Corrupción'!$C$10:$AZ$249,MATCH(A221,'Controles de Corrupción'!$B$10:$B$249,0),42),"")</f>
        <v/>
      </c>
      <c r="Q221" s="62" t="str">
        <f>IFERROR(INDEX('Controles de Corrupción'!$C$10:$AZ$249,MATCH(A221,'Controles de Corrupción'!$B$10:$B$249,0),47),"")</f>
        <v/>
      </c>
    </row>
    <row r="222" spans="1:17" ht="51.75" customHeight="1" x14ac:dyDescent="0.25">
      <c r="A222" s="118" t="s">
        <v>754</v>
      </c>
      <c r="B222" s="843"/>
      <c r="C222" s="845"/>
      <c r="D222" s="723"/>
      <c r="E222" s="847"/>
      <c r="F222" s="724"/>
      <c r="G222" s="724"/>
      <c r="H222" s="734"/>
      <c r="I222" s="724"/>
      <c r="J222" s="724"/>
      <c r="K222" s="724"/>
      <c r="L222" s="724"/>
      <c r="M222" s="70" t="str">
        <f>IFERROR(INDEX('Controles de Corrupción'!$C$10:$AZ$249,MATCH(A222,'Controles de Corrupción'!$B$10:$B$249,0),4),"")</f>
        <v/>
      </c>
      <c r="N222" s="70" t="str">
        <f>IFERROR(INDEX('Controles de Corrupción'!$C$10:$AZ$249,MATCH(A222,'Controles de Corrupción'!$B$10:$B$249,0),40),"")</f>
        <v/>
      </c>
      <c r="O222" s="70" t="str">
        <f>IFERROR(INDEX('Controles de Corrupción'!$C$10:$AZ$249,MATCH(A222,'Controles de Corrupción'!$B$10:$B$249,0),41),"")</f>
        <v/>
      </c>
      <c r="P222" s="70" t="str">
        <f>IFERROR(INDEX('Controles de Corrupción'!$C$10:$AZ$249,MATCH(A222,'Controles de Corrupción'!$B$10:$B$249,0),42),"")</f>
        <v/>
      </c>
      <c r="Q222" s="62" t="str">
        <f>IFERROR(INDEX('Controles de Corrupción'!$C$10:$AZ$249,MATCH(A222,'Controles de Corrupción'!$B$10:$B$249,0),47),"")</f>
        <v/>
      </c>
    </row>
    <row r="223" spans="1:17" ht="51.75" customHeight="1" x14ac:dyDescent="0.25">
      <c r="A223" s="118" t="s">
        <v>755</v>
      </c>
      <c r="B223" s="841"/>
      <c r="C223" s="844" t="str">
        <f>IFERROR(INDEX('Riesgos de Corrupción'!$B$11:$BN$100,MATCH('Mapa Riesgo Corrupción'!B223,'Riesgos de Corrupción'!$B$11:$B$100,0),2),"")</f>
        <v/>
      </c>
      <c r="D223" s="722" t="str">
        <f>IFERROR(INDEX('Riesgos de Corrupción'!$B$11:$BN$100,MATCH('Mapa Riesgo Corrupción'!B223,'Riesgos de Corrupción'!$B$11:$B$100,0),4),"")</f>
        <v/>
      </c>
      <c r="E223" s="846" t="str">
        <f>IFERROR(INDEX('Riesgos de Corrupción'!$B$11:$BN$100,MATCH('Mapa Riesgo Corrupción'!B223,'Riesgos de Corrupción'!$B$11:$B$100,0),5),"")</f>
        <v/>
      </c>
      <c r="F223" s="733" t="str">
        <f>IFERROR(INDEX('Riesgos de Corrupción'!$B$11:$BN$100,MATCH('Mapa Riesgo Corrupción'!B223,'Riesgos de Corrupción'!$B$11:$B$100,0),18),"")</f>
        <v/>
      </c>
      <c r="G223" s="733" t="str">
        <f>IFERROR(INDEX('Riesgos de Corrupción'!$B$11:$BN$100,MATCH('Mapa Riesgo Corrupción'!B223,'Riesgos de Corrupción'!$B$11:$B$100,0),63),"")</f>
        <v/>
      </c>
      <c r="H223" s="836" t="str">
        <f>IFERROR(INDEX('Riesgos de Corrupción'!$B$11:$BN$100,MATCH('Mapa Riesgo Corrupción'!B223,'Riesgos de Corrupción'!$B$11:$B$100,0),64),"")</f>
        <v/>
      </c>
      <c r="I223" s="733" t="str">
        <f>IFERROR(INDEX('Controles de Corrupción'!$C$10:$AZ$249,MATCH('Mapa Riesgo Corrupción'!B223,'Controles de Corrupción'!$C$10:$C$249,0),33),"")</f>
        <v/>
      </c>
      <c r="J223" s="733" t="str">
        <f>IFERROR(INDEX('Controles de Corrupción'!$C$10:$AZ$249,MATCH('Mapa Riesgo Corrupción'!B223,'Controles de Corrupción'!$C$10:$C$249,0),36),"")</f>
        <v/>
      </c>
      <c r="K223" s="733" t="str">
        <f>IFERROR(INDEX('Controles de Corrupción'!$C$10:$AZ$249,MATCH('Mapa Riesgo Corrupción'!B223,'Controles de Corrupción'!$C$10:$C$249,0),37),"")</f>
        <v/>
      </c>
      <c r="L223" s="733" t="str">
        <f>IFERROR(INDEX('Controles de Corrupción'!$C$10:$AZ$249,MATCH('Mapa Riesgo Corrupción'!B223,'Controles de Corrupción'!$C$10:$C$249,0),38),"")</f>
        <v/>
      </c>
      <c r="M223" s="70" t="str">
        <f>IFERROR(INDEX('Controles de Corrupción'!$C$10:$AZ$249,MATCH(A223,'Controles de Corrupción'!$B$10:$B$249,0),4),"")</f>
        <v/>
      </c>
      <c r="N223" s="70" t="str">
        <f>IFERROR(INDEX('Controles de Corrupción'!$C$10:$AZ$249,MATCH(A223,'Controles de Corrupción'!$B$10:$B$249,0),40),"")</f>
        <v/>
      </c>
      <c r="O223" s="70" t="str">
        <f>IFERROR(INDEX('Controles de Corrupción'!$C$10:$AZ$249,MATCH(A223,'Controles de Corrupción'!$B$10:$B$249,0),41),"")</f>
        <v/>
      </c>
      <c r="P223" s="70" t="str">
        <f>IFERROR(INDEX('Controles de Corrupción'!$C$10:$AZ$249,MATCH(A223,'Controles de Corrupción'!$B$10:$B$249,0),42),"")</f>
        <v/>
      </c>
      <c r="Q223" s="62" t="str">
        <f>IFERROR(INDEX('Controles de Corrupción'!$C$10:$AZ$249,MATCH(A223,'Controles de Corrupción'!$B$10:$B$249,0),47),"")</f>
        <v/>
      </c>
    </row>
    <row r="224" spans="1:17" ht="51.75" customHeight="1" x14ac:dyDescent="0.25">
      <c r="A224" s="118" t="s">
        <v>756</v>
      </c>
      <c r="B224" s="842"/>
      <c r="C224" s="845"/>
      <c r="D224" s="723"/>
      <c r="E224" s="847"/>
      <c r="F224" s="724"/>
      <c r="G224" s="724"/>
      <c r="H224" s="837"/>
      <c r="I224" s="724"/>
      <c r="J224" s="724"/>
      <c r="K224" s="724"/>
      <c r="L224" s="724"/>
      <c r="M224" s="70" t="str">
        <f>IFERROR(INDEX('Controles de Corrupción'!$C$10:$AZ$249,MATCH(A224,'Controles de Corrupción'!$B$10:$B$249,0),4),"")</f>
        <v/>
      </c>
      <c r="N224" s="70" t="str">
        <f>IFERROR(INDEX('Controles de Corrupción'!$C$10:$AZ$249,MATCH(A224,'Controles de Corrupción'!$B$10:$B$249,0),40),"")</f>
        <v/>
      </c>
      <c r="O224" s="70" t="str">
        <f>IFERROR(INDEX('Controles de Corrupción'!$C$10:$AZ$249,MATCH(A224,'Controles de Corrupción'!$B$10:$B$249,0),41),"")</f>
        <v/>
      </c>
      <c r="P224" s="70" t="str">
        <f>IFERROR(INDEX('Controles de Corrupción'!$C$10:$AZ$249,MATCH(A224,'Controles de Corrupción'!$B$10:$B$249,0),42),"")</f>
        <v/>
      </c>
      <c r="Q224" s="62" t="str">
        <f>IFERROR(INDEX('Controles de Corrupción'!$C$10:$AZ$249,MATCH(A224,'Controles de Corrupción'!$B$10:$B$249,0),47),"")</f>
        <v/>
      </c>
    </row>
    <row r="225" spans="1:17" ht="51.75" customHeight="1" x14ac:dyDescent="0.25">
      <c r="A225" s="118" t="s">
        <v>757</v>
      </c>
      <c r="B225" s="842"/>
      <c r="C225" s="845"/>
      <c r="D225" s="723"/>
      <c r="E225" s="847"/>
      <c r="F225" s="724"/>
      <c r="G225" s="724"/>
      <c r="H225" s="837"/>
      <c r="I225" s="724"/>
      <c r="J225" s="724"/>
      <c r="K225" s="724"/>
      <c r="L225" s="724"/>
      <c r="M225" s="70" t="str">
        <f>IFERROR(INDEX('Controles de Corrupción'!$C$10:$AZ$249,MATCH(A225,'Controles de Corrupción'!$B$10:$B$249,0),4),"")</f>
        <v/>
      </c>
      <c r="N225" s="70" t="str">
        <f>IFERROR(INDEX('Controles de Corrupción'!$C$10:$AZ$249,MATCH(A225,'Controles de Corrupción'!$B$10:$B$249,0),40),"")</f>
        <v/>
      </c>
      <c r="O225" s="70" t="str">
        <f>IFERROR(INDEX('Controles de Corrupción'!$C$10:$AZ$249,MATCH(A225,'Controles de Corrupción'!$B$10:$B$249,0),41),"")</f>
        <v/>
      </c>
      <c r="P225" s="70" t="str">
        <f>IFERROR(INDEX('Controles de Corrupción'!$C$10:$AZ$249,MATCH(A225,'Controles de Corrupción'!$B$10:$B$249,0),42),"")</f>
        <v/>
      </c>
      <c r="Q225" s="62" t="str">
        <f>IFERROR(INDEX('Controles de Corrupción'!$C$10:$AZ$249,MATCH(A225,'Controles de Corrupción'!$B$10:$B$249,0),47),"")</f>
        <v/>
      </c>
    </row>
    <row r="226" spans="1:17" ht="51.75" customHeight="1" x14ac:dyDescent="0.25">
      <c r="A226" s="118" t="s">
        <v>758</v>
      </c>
      <c r="B226" s="842"/>
      <c r="C226" s="845"/>
      <c r="D226" s="723"/>
      <c r="E226" s="847"/>
      <c r="F226" s="724"/>
      <c r="G226" s="724"/>
      <c r="H226" s="837"/>
      <c r="I226" s="724"/>
      <c r="J226" s="724"/>
      <c r="K226" s="724"/>
      <c r="L226" s="724"/>
      <c r="M226" s="70" t="str">
        <f>IFERROR(INDEX('Controles de Corrupción'!$C$10:$AZ$249,MATCH(A226,'Controles de Corrupción'!$B$10:$B$249,0),4),"")</f>
        <v/>
      </c>
      <c r="N226" s="70" t="str">
        <f>IFERROR(INDEX('Controles de Corrupción'!$C$10:$AZ$249,MATCH(A226,'Controles de Corrupción'!$B$10:$B$249,0),40),"")</f>
        <v/>
      </c>
      <c r="O226" s="70" t="str">
        <f>IFERROR(INDEX('Controles de Corrupción'!$C$10:$AZ$249,MATCH(A226,'Controles de Corrupción'!$B$10:$B$249,0),41),"")</f>
        <v/>
      </c>
      <c r="P226" s="70" t="str">
        <f>IFERROR(INDEX('Controles de Corrupción'!$C$10:$AZ$249,MATCH(A226,'Controles de Corrupción'!$B$10:$B$249,0),42),"")</f>
        <v/>
      </c>
      <c r="Q226" s="62" t="str">
        <f>IFERROR(INDEX('Controles de Corrupción'!$C$10:$AZ$249,MATCH(A226,'Controles de Corrupción'!$B$10:$B$249,0),47),"")</f>
        <v/>
      </c>
    </row>
    <row r="227" spans="1:17" ht="51.75" customHeight="1" x14ac:dyDescent="0.25">
      <c r="A227" s="118" t="s">
        <v>759</v>
      </c>
      <c r="B227" s="842"/>
      <c r="C227" s="845"/>
      <c r="D227" s="723"/>
      <c r="E227" s="847"/>
      <c r="F227" s="724"/>
      <c r="G227" s="724"/>
      <c r="H227" s="837"/>
      <c r="I227" s="724"/>
      <c r="J227" s="724"/>
      <c r="K227" s="724"/>
      <c r="L227" s="724"/>
      <c r="M227" s="70" t="str">
        <f>IFERROR(INDEX('Controles de Corrupción'!$C$10:$AZ$249,MATCH(A227,'Controles de Corrupción'!$B$10:$B$249,0),4),"")</f>
        <v/>
      </c>
      <c r="N227" s="70" t="str">
        <f>IFERROR(INDEX('Controles de Corrupción'!$C$10:$AZ$249,MATCH(A227,'Controles de Corrupción'!$B$10:$B$249,0),40),"")</f>
        <v/>
      </c>
      <c r="O227" s="70" t="str">
        <f>IFERROR(INDEX('Controles de Corrupción'!$C$10:$AZ$249,MATCH(A227,'Controles de Corrupción'!$B$10:$B$249,0),41),"")</f>
        <v/>
      </c>
      <c r="P227" s="70" t="str">
        <f>IFERROR(INDEX('Controles de Corrupción'!$C$10:$AZ$249,MATCH(A227,'Controles de Corrupción'!$B$10:$B$249,0),42),"")</f>
        <v/>
      </c>
      <c r="Q227" s="62" t="str">
        <f>IFERROR(INDEX('Controles de Corrupción'!$C$10:$AZ$249,MATCH(A227,'Controles de Corrupción'!$B$10:$B$249,0),47),"")</f>
        <v/>
      </c>
    </row>
    <row r="228" spans="1:17" ht="51.75" customHeight="1" x14ac:dyDescent="0.25">
      <c r="A228" s="118" t="s">
        <v>760</v>
      </c>
      <c r="B228" s="843"/>
      <c r="C228" s="845"/>
      <c r="D228" s="723"/>
      <c r="E228" s="847"/>
      <c r="F228" s="724"/>
      <c r="G228" s="724"/>
      <c r="H228" s="734"/>
      <c r="I228" s="724"/>
      <c r="J228" s="724"/>
      <c r="K228" s="724"/>
      <c r="L228" s="724"/>
      <c r="M228" s="70" t="str">
        <f>IFERROR(INDEX('Controles de Corrupción'!$C$10:$AZ$249,MATCH(A228,'Controles de Corrupción'!$B$10:$B$249,0),4),"")</f>
        <v/>
      </c>
      <c r="N228" s="70" t="str">
        <f>IFERROR(INDEX('Controles de Corrupción'!$C$10:$AZ$249,MATCH(A228,'Controles de Corrupción'!$B$10:$B$249,0),40),"")</f>
        <v/>
      </c>
      <c r="O228" s="70" t="str">
        <f>IFERROR(INDEX('Controles de Corrupción'!$C$10:$AZ$249,MATCH(A228,'Controles de Corrupción'!$B$10:$B$249,0),41),"")</f>
        <v/>
      </c>
      <c r="P228" s="70" t="str">
        <f>IFERROR(INDEX('Controles de Corrupción'!$C$10:$AZ$249,MATCH(A228,'Controles de Corrupción'!$B$10:$B$249,0),42),"")</f>
        <v/>
      </c>
      <c r="Q228" s="62" t="str">
        <f>IFERROR(INDEX('Controles de Corrupción'!$C$10:$AZ$249,MATCH(A228,'Controles de Corrupción'!$B$10:$B$249,0),47),"")</f>
        <v/>
      </c>
    </row>
    <row r="229" spans="1:17" ht="51.75" customHeight="1" x14ac:dyDescent="0.25">
      <c r="A229" s="118" t="s">
        <v>761</v>
      </c>
      <c r="B229" s="841"/>
      <c r="C229" s="844" t="str">
        <f>IFERROR(INDEX('Riesgos de Corrupción'!$B$11:$BN$100,MATCH('Mapa Riesgo Corrupción'!B229,'Riesgos de Corrupción'!$B$11:$B$100,0),2),"")</f>
        <v/>
      </c>
      <c r="D229" s="722" t="str">
        <f>IFERROR(INDEX('Riesgos de Corrupción'!$B$11:$BN$100,MATCH('Mapa Riesgo Corrupción'!B229,'Riesgos de Corrupción'!$B$11:$B$100,0),4),"")</f>
        <v/>
      </c>
      <c r="E229" s="846" t="str">
        <f>IFERROR(INDEX('Riesgos de Corrupción'!$B$11:$BN$100,MATCH('Mapa Riesgo Corrupción'!B229,'Riesgos de Corrupción'!$B$11:$B$100,0),5),"")</f>
        <v/>
      </c>
      <c r="F229" s="733" t="str">
        <f>IFERROR(INDEX('Riesgos de Corrupción'!$B$11:$BN$100,MATCH('Mapa Riesgo Corrupción'!B229,'Riesgos de Corrupción'!$B$11:$B$100,0),18),"")</f>
        <v/>
      </c>
      <c r="G229" s="733" t="str">
        <f>IFERROR(INDEX('Riesgos de Corrupción'!$B$11:$BN$100,MATCH('Mapa Riesgo Corrupción'!B229,'Riesgos de Corrupción'!$B$11:$B$100,0),63),"")</f>
        <v/>
      </c>
      <c r="H229" s="836" t="str">
        <f>IFERROR(INDEX('Riesgos de Corrupción'!$B$11:$BN$100,MATCH('Mapa Riesgo Corrupción'!B229,'Riesgos de Corrupción'!$B$11:$B$100,0),64),"")</f>
        <v/>
      </c>
      <c r="I229" s="733" t="str">
        <f>IFERROR(INDEX('Controles de Corrupción'!$C$10:$AZ$249,MATCH('Mapa Riesgo Corrupción'!B229,'Controles de Corrupción'!$C$10:$C$249,0),33),"")</f>
        <v/>
      </c>
      <c r="J229" s="733" t="str">
        <f>IFERROR(INDEX('Controles de Corrupción'!$C$10:$AZ$249,MATCH('Mapa Riesgo Corrupción'!B229,'Controles de Corrupción'!$C$10:$C$249,0),36),"")</f>
        <v/>
      </c>
      <c r="K229" s="733" t="str">
        <f>IFERROR(INDEX('Controles de Corrupción'!$C$10:$AZ$249,MATCH('Mapa Riesgo Corrupción'!B229,'Controles de Corrupción'!$C$10:$C$249,0),37),"")</f>
        <v/>
      </c>
      <c r="L229" s="733" t="str">
        <f>IFERROR(INDEX('Controles de Corrupción'!$C$10:$AZ$249,MATCH('Mapa Riesgo Corrupción'!B229,'Controles de Corrupción'!$C$10:$C$249,0),38),"")</f>
        <v/>
      </c>
      <c r="M229" s="70" t="str">
        <f>IFERROR(INDEX('Controles de Corrupción'!$C$10:$AZ$249,MATCH(A229,'Controles de Corrupción'!$B$10:$B$249,0),4),"")</f>
        <v/>
      </c>
      <c r="N229" s="70" t="str">
        <f>IFERROR(INDEX('Controles de Corrupción'!$C$10:$AZ$249,MATCH(A229,'Controles de Corrupción'!$B$10:$B$249,0),40),"")</f>
        <v/>
      </c>
      <c r="O229" s="70" t="str">
        <f>IFERROR(INDEX('Controles de Corrupción'!$C$10:$AZ$249,MATCH(A229,'Controles de Corrupción'!$B$10:$B$249,0),41),"")</f>
        <v/>
      </c>
      <c r="P229" s="70" t="str">
        <f>IFERROR(INDEX('Controles de Corrupción'!$C$10:$AZ$249,MATCH(A229,'Controles de Corrupción'!$B$10:$B$249,0),42),"")</f>
        <v/>
      </c>
      <c r="Q229" s="62" t="str">
        <f>IFERROR(INDEX('Controles de Corrupción'!$C$10:$AZ$249,MATCH(A229,'Controles de Corrupción'!$B$10:$B$249,0),47),"")</f>
        <v/>
      </c>
    </row>
    <row r="230" spans="1:17" ht="51.75" customHeight="1" x14ac:dyDescent="0.25">
      <c r="A230" s="118" t="s">
        <v>762</v>
      </c>
      <c r="B230" s="842"/>
      <c r="C230" s="845"/>
      <c r="D230" s="723"/>
      <c r="E230" s="847"/>
      <c r="F230" s="724"/>
      <c r="G230" s="724"/>
      <c r="H230" s="837"/>
      <c r="I230" s="724"/>
      <c r="J230" s="724"/>
      <c r="K230" s="724"/>
      <c r="L230" s="724"/>
      <c r="M230" s="70" t="str">
        <f>IFERROR(INDEX('Controles de Corrupción'!$C$10:$AZ$249,MATCH(A230,'Controles de Corrupción'!$B$10:$B$249,0),4),"")</f>
        <v/>
      </c>
      <c r="N230" s="70" t="str">
        <f>IFERROR(INDEX('Controles de Corrupción'!$C$10:$AZ$249,MATCH(A230,'Controles de Corrupción'!$B$10:$B$249,0),40),"")</f>
        <v/>
      </c>
      <c r="O230" s="70" t="str">
        <f>IFERROR(INDEX('Controles de Corrupción'!$C$10:$AZ$249,MATCH(A230,'Controles de Corrupción'!$B$10:$B$249,0),41),"")</f>
        <v/>
      </c>
      <c r="P230" s="70" t="str">
        <f>IFERROR(INDEX('Controles de Corrupción'!$C$10:$AZ$249,MATCH(A230,'Controles de Corrupción'!$B$10:$B$249,0),42),"")</f>
        <v/>
      </c>
      <c r="Q230" s="62" t="str">
        <f>IFERROR(INDEX('Controles de Corrupción'!$C$10:$AZ$249,MATCH(A230,'Controles de Corrupción'!$B$10:$B$249,0),47),"")</f>
        <v/>
      </c>
    </row>
    <row r="231" spans="1:17" ht="51.75" customHeight="1" x14ac:dyDescent="0.25">
      <c r="A231" s="118" t="s">
        <v>763</v>
      </c>
      <c r="B231" s="842"/>
      <c r="C231" s="845"/>
      <c r="D231" s="723"/>
      <c r="E231" s="847"/>
      <c r="F231" s="724"/>
      <c r="G231" s="724"/>
      <c r="H231" s="837"/>
      <c r="I231" s="724"/>
      <c r="J231" s="724"/>
      <c r="K231" s="724"/>
      <c r="L231" s="724"/>
      <c r="M231" s="70" t="str">
        <f>IFERROR(INDEX('Controles de Corrupción'!$C$10:$AZ$249,MATCH(A231,'Controles de Corrupción'!$B$10:$B$249,0),4),"")</f>
        <v/>
      </c>
      <c r="N231" s="70" t="str">
        <f>IFERROR(INDEX('Controles de Corrupción'!$C$10:$AZ$249,MATCH(A231,'Controles de Corrupción'!$B$10:$B$249,0),40),"")</f>
        <v/>
      </c>
      <c r="O231" s="70" t="str">
        <f>IFERROR(INDEX('Controles de Corrupción'!$C$10:$AZ$249,MATCH(A231,'Controles de Corrupción'!$B$10:$B$249,0),41),"")</f>
        <v/>
      </c>
      <c r="P231" s="70" t="str">
        <f>IFERROR(INDEX('Controles de Corrupción'!$C$10:$AZ$249,MATCH(A231,'Controles de Corrupción'!$B$10:$B$249,0),42),"")</f>
        <v/>
      </c>
      <c r="Q231" s="62" t="str">
        <f>IFERROR(INDEX('Controles de Corrupción'!$C$10:$AZ$249,MATCH(A231,'Controles de Corrupción'!$B$10:$B$249,0),47),"")</f>
        <v/>
      </c>
    </row>
    <row r="232" spans="1:17" ht="51.75" customHeight="1" x14ac:dyDescent="0.25">
      <c r="A232" s="118" t="s">
        <v>764</v>
      </c>
      <c r="B232" s="842"/>
      <c r="C232" s="845"/>
      <c r="D232" s="723"/>
      <c r="E232" s="847"/>
      <c r="F232" s="724"/>
      <c r="G232" s="724"/>
      <c r="H232" s="837"/>
      <c r="I232" s="724"/>
      <c r="J232" s="724"/>
      <c r="K232" s="724"/>
      <c r="L232" s="724"/>
      <c r="M232" s="70" t="str">
        <f>IFERROR(INDEX('Controles de Corrupción'!$C$10:$AZ$249,MATCH(A232,'Controles de Corrupción'!$B$10:$B$249,0),4),"")</f>
        <v/>
      </c>
      <c r="N232" s="70" t="str">
        <f>IFERROR(INDEX('Controles de Corrupción'!$C$10:$AZ$249,MATCH(A232,'Controles de Corrupción'!$B$10:$B$249,0),40),"")</f>
        <v/>
      </c>
      <c r="O232" s="70" t="str">
        <f>IFERROR(INDEX('Controles de Corrupción'!$C$10:$AZ$249,MATCH(A232,'Controles de Corrupción'!$B$10:$B$249,0),41),"")</f>
        <v/>
      </c>
      <c r="P232" s="70" t="str">
        <f>IFERROR(INDEX('Controles de Corrupción'!$C$10:$AZ$249,MATCH(A232,'Controles de Corrupción'!$B$10:$B$249,0),42),"")</f>
        <v/>
      </c>
      <c r="Q232" s="62" t="str">
        <f>IFERROR(INDEX('Controles de Corrupción'!$C$10:$AZ$249,MATCH(A232,'Controles de Corrupción'!$B$10:$B$249,0),47),"")</f>
        <v/>
      </c>
    </row>
    <row r="233" spans="1:17" ht="51.75" customHeight="1" x14ac:dyDescent="0.25">
      <c r="A233" s="118" t="s">
        <v>765</v>
      </c>
      <c r="B233" s="842"/>
      <c r="C233" s="845"/>
      <c r="D233" s="723"/>
      <c r="E233" s="847"/>
      <c r="F233" s="724"/>
      <c r="G233" s="724"/>
      <c r="H233" s="837"/>
      <c r="I233" s="724"/>
      <c r="J233" s="724"/>
      <c r="K233" s="724"/>
      <c r="L233" s="724"/>
      <c r="M233" s="70" t="str">
        <f>IFERROR(INDEX('Controles de Corrupción'!$C$10:$AZ$249,MATCH(A233,'Controles de Corrupción'!$B$10:$B$249,0),4),"")</f>
        <v/>
      </c>
      <c r="N233" s="70" t="str">
        <f>IFERROR(INDEX('Controles de Corrupción'!$C$10:$AZ$249,MATCH(A233,'Controles de Corrupción'!$B$10:$B$249,0),40),"")</f>
        <v/>
      </c>
      <c r="O233" s="70" t="str">
        <f>IFERROR(INDEX('Controles de Corrupción'!$C$10:$AZ$249,MATCH(A233,'Controles de Corrupción'!$B$10:$B$249,0),41),"")</f>
        <v/>
      </c>
      <c r="P233" s="70" t="str">
        <f>IFERROR(INDEX('Controles de Corrupción'!$C$10:$AZ$249,MATCH(A233,'Controles de Corrupción'!$B$10:$B$249,0),42),"")</f>
        <v/>
      </c>
      <c r="Q233" s="62" t="str">
        <f>IFERROR(INDEX('Controles de Corrupción'!$C$10:$AZ$249,MATCH(A233,'Controles de Corrupción'!$B$10:$B$249,0),47),"")</f>
        <v/>
      </c>
    </row>
    <row r="234" spans="1:17" ht="51.75" customHeight="1" x14ac:dyDescent="0.25">
      <c r="A234" s="118" t="s">
        <v>766</v>
      </c>
      <c r="B234" s="843"/>
      <c r="C234" s="845"/>
      <c r="D234" s="723"/>
      <c r="E234" s="847"/>
      <c r="F234" s="724"/>
      <c r="G234" s="724"/>
      <c r="H234" s="734"/>
      <c r="I234" s="724"/>
      <c r="J234" s="724"/>
      <c r="K234" s="724"/>
      <c r="L234" s="724"/>
      <c r="M234" s="70" t="str">
        <f>IFERROR(INDEX('Controles de Corrupción'!$C$10:$AZ$249,MATCH(A234,'Controles de Corrupción'!$B$10:$B$249,0),4),"")</f>
        <v/>
      </c>
      <c r="N234" s="70" t="str">
        <f>IFERROR(INDEX('Controles de Corrupción'!$C$10:$AZ$249,MATCH(A234,'Controles de Corrupción'!$B$10:$B$249,0),40),"")</f>
        <v/>
      </c>
      <c r="O234" s="70" t="str">
        <f>IFERROR(INDEX('Controles de Corrupción'!$C$10:$AZ$249,MATCH(A234,'Controles de Corrupción'!$B$10:$B$249,0),41),"")</f>
        <v/>
      </c>
      <c r="P234" s="70" t="str">
        <f>IFERROR(INDEX('Controles de Corrupción'!$C$10:$AZ$249,MATCH(A234,'Controles de Corrupción'!$B$10:$B$249,0),42),"")</f>
        <v/>
      </c>
      <c r="Q234" s="62" t="str">
        <f>IFERROR(INDEX('Controles de Corrupción'!$C$10:$AZ$249,MATCH(A234,'Controles de Corrupción'!$B$10:$B$249,0),47),"")</f>
        <v/>
      </c>
    </row>
    <row r="235" spans="1:17" ht="51.75" customHeight="1" x14ac:dyDescent="0.25">
      <c r="A235" s="118" t="s">
        <v>767</v>
      </c>
      <c r="B235" s="841"/>
      <c r="C235" s="844" t="str">
        <f>IFERROR(INDEX('Riesgos de Corrupción'!$B$11:$BN$100,MATCH('Mapa Riesgo Corrupción'!B235,'Riesgos de Corrupción'!$B$11:$B$100,0),2),"")</f>
        <v/>
      </c>
      <c r="D235" s="722" t="str">
        <f>IFERROR(INDEX('Riesgos de Corrupción'!$B$11:$BN$100,MATCH('Mapa Riesgo Corrupción'!B235,'Riesgos de Corrupción'!$B$11:$B$100,0),4),"")</f>
        <v/>
      </c>
      <c r="E235" s="846" t="str">
        <f>IFERROR(INDEX('Riesgos de Corrupción'!$B$11:$BN$100,MATCH('Mapa Riesgo Corrupción'!B235,'Riesgos de Corrupción'!$B$11:$B$100,0),5),"")</f>
        <v/>
      </c>
      <c r="F235" s="733" t="str">
        <f>IFERROR(INDEX('Riesgos de Corrupción'!$B$11:$BN$100,MATCH('Mapa Riesgo Corrupción'!B235,'Riesgos de Corrupción'!$B$11:$B$100,0),18),"")</f>
        <v/>
      </c>
      <c r="G235" s="733" t="str">
        <f>IFERROR(INDEX('Riesgos de Corrupción'!$B$11:$BN$100,MATCH('Mapa Riesgo Corrupción'!B235,'Riesgos de Corrupción'!$B$11:$B$100,0),63),"")</f>
        <v/>
      </c>
      <c r="H235" s="836" t="str">
        <f>IFERROR(INDEX('Riesgos de Corrupción'!$B$11:$BN$100,MATCH('Mapa Riesgo Corrupción'!B235,'Riesgos de Corrupción'!$B$11:$B$100,0),64),"")</f>
        <v/>
      </c>
      <c r="I235" s="733" t="str">
        <f>IFERROR(INDEX('Controles de Corrupción'!$C$10:$AZ$249,MATCH('Mapa Riesgo Corrupción'!B235,'Controles de Corrupción'!$C$10:$C$249,0),33),"")</f>
        <v/>
      </c>
      <c r="J235" s="733" t="str">
        <f>IFERROR(INDEX('Controles de Corrupción'!$C$10:$AZ$249,MATCH('Mapa Riesgo Corrupción'!B235,'Controles de Corrupción'!$C$10:$C$249,0),36),"")</f>
        <v/>
      </c>
      <c r="K235" s="733" t="str">
        <f>IFERROR(INDEX('Controles de Corrupción'!$C$10:$AZ$249,MATCH('Mapa Riesgo Corrupción'!B235,'Controles de Corrupción'!$C$10:$C$249,0),37),"")</f>
        <v/>
      </c>
      <c r="L235" s="733" t="str">
        <f>IFERROR(INDEX('Controles de Corrupción'!$C$10:$AZ$249,MATCH('Mapa Riesgo Corrupción'!B235,'Controles de Corrupción'!$C$10:$C$249,0),38),"")</f>
        <v/>
      </c>
      <c r="M235" s="70" t="str">
        <f>IFERROR(INDEX('Controles de Corrupción'!$C$10:$AZ$249,MATCH(A235,'Controles de Corrupción'!$B$10:$B$249,0),4),"")</f>
        <v/>
      </c>
      <c r="N235" s="70" t="str">
        <f>IFERROR(INDEX('Controles de Corrupción'!$C$10:$AZ$249,MATCH(A235,'Controles de Corrupción'!$B$10:$B$249,0),40),"")</f>
        <v/>
      </c>
      <c r="O235" s="70" t="str">
        <f>IFERROR(INDEX('Controles de Corrupción'!$C$10:$AZ$249,MATCH(A235,'Controles de Corrupción'!$B$10:$B$249,0),41),"")</f>
        <v/>
      </c>
      <c r="P235" s="70" t="str">
        <f>IFERROR(INDEX('Controles de Corrupción'!$C$10:$AZ$249,MATCH(A235,'Controles de Corrupción'!$B$10:$B$249,0),42),"")</f>
        <v/>
      </c>
      <c r="Q235" s="62" t="str">
        <f>IFERROR(INDEX('Controles de Corrupción'!$C$10:$AZ$249,MATCH(A235,'Controles de Corrupción'!$B$10:$B$249,0),47),"")</f>
        <v/>
      </c>
    </row>
    <row r="236" spans="1:17" ht="51.75" customHeight="1" x14ac:dyDescent="0.25">
      <c r="A236" s="118" t="s">
        <v>768</v>
      </c>
      <c r="B236" s="842"/>
      <c r="C236" s="845"/>
      <c r="D236" s="723"/>
      <c r="E236" s="847"/>
      <c r="F236" s="724"/>
      <c r="G236" s="724"/>
      <c r="H236" s="837"/>
      <c r="I236" s="724"/>
      <c r="J236" s="724"/>
      <c r="K236" s="724"/>
      <c r="L236" s="724"/>
      <c r="M236" s="70" t="str">
        <f>IFERROR(INDEX('Controles de Corrupción'!$C$10:$AZ$249,MATCH(A236,'Controles de Corrupción'!$B$10:$B$249,0),4),"")</f>
        <v/>
      </c>
      <c r="N236" s="70" t="str">
        <f>IFERROR(INDEX('Controles de Corrupción'!$C$10:$AZ$249,MATCH(A236,'Controles de Corrupción'!$B$10:$B$249,0),40),"")</f>
        <v/>
      </c>
      <c r="O236" s="70" t="str">
        <f>IFERROR(INDEX('Controles de Corrupción'!$C$10:$AZ$249,MATCH(A236,'Controles de Corrupción'!$B$10:$B$249,0),41),"")</f>
        <v/>
      </c>
      <c r="P236" s="70" t="str">
        <f>IFERROR(INDEX('Controles de Corrupción'!$C$10:$AZ$249,MATCH(A236,'Controles de Corrupción'!$B$10:$B$249,0),42),"")</f>
        <v/>
      </c>
      <c r="Q236" s="62" t="str">
        <f>IFERROR(INDEX('Controles de Corrupción'!$C$10:$AZ$249,MATCH(A236,'Controles de Corrupción'!$B$10:$B$249,0),47),"")</f>
        <v/>
      </c>
    </row>
    <row r="237" spans="1:17" ht="51.75" customHeight="1" x14ac:dyDescent="0.25">
      <c r="A237" s="118" t="s">
        <v>769</v>
      </c>
      <c r="B237" s="842"/>
      <c r="C237" s="845"/>
      <c r="D237" s="723"/>
      <c r="E237" s="847"/>
      <c r="F237" s="724"/>
      <c r="G237" s="724"/>
      <c r="H237" s="837"/>
      <c r="I237" s="724"/>
      <c r="J237" s="724"/>
      <c r="K237" s="724"/>
      <c r="L237" s="724"/>
      <c r="M237" s="70" t="str">
        <f>IFERROR(INDEX('Controles de Corrupción'!$C$10:$AZ$249,MATCH(A237,'Controles de Corrupción'!$B$10:$B$249,0),4),"")</f>
        <v/>
      </c>
      <c r="N237" s="70" t="str">
        <f>IFERROR(INDEX('Controles de Corrupción'!$C$10:$AZ$249,MATCH(A237,'Controles de Corrupción'!$B$10:$B$249,0),40),"")</f>
        <v/>
      </c>
      <c r="O237" s="70" t="str">
        <f>IFERROR(INDEX('Controles de Corrupción'!$C$10:$AZ$249,MATCH(A237,'Controles de Corrupción'!$B$10:$B$249,0),41),"")</f>
        <v/>
      </c>
      <c r="P237" s="70" t="str">
        <f>IFERROR(INDEX('Controles de Corrupción'!$C$10:$AZ$249,MATCH(A237,'Controles de Corrupción'!$B$10:$B$249,0),42),"")</f>
        <v/>
      </c>
      <c r="Q237" s="62" t="str">
        <f>IFERROR(INDEX('Controles de Corrupción'!$C$10:$AZ$249,MATCH(A237,'Controles de Corrupción'!$B$10:$B$249,0),47),"")</f>
        <v/>
      </c>
    </row>
    <row r="238" spans="1:17" ht="51.75" customHeight="1" x14ac:dyDescent="0.25">
      <c r="A238" s="118" t="s">
        <v>770</v>
      </c>
      <c r="B238" s="842"/>
      <c r="C238" s="845"/>
      <c r="D238" s="723"/>
      <c r="E238" s="847"/>
      <c r="F238" s="724"/>
      <c r="G238" s="724"/>
      <c r="H238" s="837"/>
      <c r="I238" s="724"/>
      <c r="J238" s="724"/>
      <c r="K238" s="724"/>
      <c r="L238" s="724"/>
      <c r="M238" s="70" t="str">
        <f>IFERROR(INDEX('Controles de Corrupción'!$C$10:$AZ$249,MATCH(A238,'Controles de Corrupción'!$B$10:$B$249,0),4),"")</f>
        <v/>
      </c>
      <c r="N238" s="70" t="str">
        <f>IFERROR(INDEX('Controles de Corrupción'!$C$10:$AZ$249,MATCH(A238,'Controles de Corrupción'!$B$10:$B$249,0),40),"")</f>
        <v/>
      </c>
      <c r="O238" s="70" t="str">
        <f>IFERROR(INDEX('Controles de Corrupción'!$C$10:$AZ$249,MATCH(A238,'Controles de Corrupción'!$B$10:$B$249,0),41),"")</f>
        <v/>
      </c>
      <c r="P238" s="70" t="str">
        <f>IFERROR(INDEX('Controles de Corrupción'!$C$10:$AZ$249,MATCH(A238,'Controles de Corrupción'!$B$10:$B$249,0),42),"")</f>
        <v/>
      </c>
      <c r="Q238" s="62" t="str">
        <f>IFERROR(INDEX('Controles de Corrupción'!$C$10:$AZ$249,MATCH(A238,'Controles de Corrupción'!$B$10:$B$249,0),47),"")</f>
        <v/>
      </c>
    </row>
    <row r="239" spans="1:17" ht="51.75" customHeight="1" x14ac:dyDescent="0.25">
      <c r="A239" s="118" t="s">
        <v>771</v>
      </c>
      <c r="B239" s="842"/>
      <c r="C239" s="845"/>
      <c r="D239" s="723"/>
      <c r="E239" s="847"/>
      <c r="F239" s="724"/>
      <c r="G239" s="724"/>
      <c r="H239" s="837"/>
      <c r="I239" s="724"/>
      <c r="J239" s="724"/>
      <c r="K239" s="724"/>
      <c r="L239" s="724"/>
      <c r="M239" s="70" t="str">
        <f>IFERROR(INDEX('Controles de Corrupción'!$C$10:$AZ$249,MATCH(A239,'Controles de Corrupción'!$B$10:$B$249,0),4),"")</f>
        <v/>
      </c>
      <c r="N239" s="70" t="str">
        <f>IFERROR(INDEX('Controles de Corrupción'!$C$10:$AZ$249,MATCH(A239,'Controles de Corrupción'!$B$10:$B$249,0),40),"")</f>
        <v/>
      </c>
      <c r="O239" s="70" t="str">
        <f>IFERROR(INDEX('Controles de Corrupción'!$C$10:$AZ$249,MATCH(A239,'Controles de Corrupción'!$B$10:$B$249,0),41),"")</f>
        <v/>
      </c>
      <c r="P239" s="70" t="str">
        <f>IFERROR(INDEX('Controles de Corrupción'!$C$10:$AZ$249,MATCH(A239,'Controles de Corrupción'!$B$10:$B$249,0),42),"")</f>
        <v/>
      </c>
      <c r="Q239" s="62" t="str">
        <f>IFERROR(INDEX('Controles de Corrupción'!$C$10:$AZ$249,MATCH(A239,'Controles de Corrupción'!$B$10:$B$249,0),47),"")</f>
        <v/>
      </c>
    </row>
    <row r="240" spans="1:17" ht="51.75" customHeight="1" x14ac:dyDescent="0.25">
      <c r="A240" s="118" t="s">
        <v>772</v>
      </c>
      <c r="B240" s="843"/>
      <c r="C240" s="845"/>
      <c r="D240" s="723"/>
      <c r="E240" s="847"/>
      <c r="F240" s="724"/>
      <c r="G240" s="724"/>
      <c r="H240" s="734"/>
      <c r="I240" s="724"/>
      <c r="J240" s="724"/>
      <c r="K240" s="724"/>
      <c r="L240" s="724"/>
      <c r="M240" s="70" t="str">
        <f>IFERROR(INDEX('Controles de Corrupción'!$C$10:$AZ$249,MATCH(A240,'Controles de Corrupción'!$B$10:$B$249,0),4),"")</f>
        <v/>
      </c>
      <c r="N240" s="70" t="str">
        <f>IFERROR(INDEX('Controles de Corrupción'!$C$10:$AZ$249,MATCH(A240,'Controles de Corrupción'!$B$10:$B$249,0),40),"")</f>
        <v/>
      </c>
      <c r="O240" s="70" t="str">
        <f>IFERROR(INDEX('Controles de Corrupción'!$C$10:$AZ$249,MATCH(A240,'Controles de Corrupción'!$B$10:$B$249,0),41),"")</f>
        <v/>
      </c>
      <c r="P240" s="70" t="str">
        <f>IFERROR(INDEX('Controles de Corrupción'!$C$10:$AZ$249,MATCH(A240,'Controles de Corrupción'!$B$10:$B$249,0),42),"")</f>
        <v/>
      </c>
      <c r="Q240" s="62" t="str">
        <f>IFERROR(INDEX('Controles de Corrupción'!$C$10:$AZ$249,MATCH(A240,'Controles de Corrupción'!$B$10:$B$249,0),47),"")</f>
        <v/>
      </c>
    </row>
    <row r="241" spans="1:17" ht="51.75" customHeight="1" x14ac:dyDescent="0.25">
      <c r="A241" s="118" t="s">
        <v>773</v>
      </c>
      <c r="B241" s="841"/>
      <c r="C241" s="844" t="str">
        <f>IFERROR(INDEX('Riesgos de Corrupción'!$B$11:$BN$100,MATCH('Mapa Riesgo Corrupción'!B241,'Riesgos de Corrupción'!$B$11:$B$100,0),2),"")</f>
        <v/>
      </c>
      <c r="D241" s="722" t="str">
        <f>IFERROR(INDEX('Riesgos de Corrupción'!$B$11:$BN$100,MATCH('Mapa Riesgo Corrupción'!B241,'Riesgos de Corrupción'!$B$11:$B$100,0),4),"")</f>
        <v/>
      </c>
      <c r="E241" s="846" t="str">
        <f>IFERROR(INDEX('Riesgos de Corrupción'!$B$11:$BN$100,MATCH('Mapa Riesgo Corrupción'!B241,'Riesgos de Corrupción'!$B$11:$B$100,0),5),"")</f>
        <v/>
      </c>
      <c r="F241" s="733" t="str">
        <f>IFERROR(INDEX('Riesgos de Corrupción'!$B$11:$BN$100,MATCH('Mapa Riesgo Corrupción'!B241,'Riesgos de Corrupción'!$B$11:$B$100,0),18),"")</f>
        <v/>
      </c>
      <c r="G241" s="733" t="str">
        <f>IFERROR(INDEX('Riesgos de Corrupción'!$B$11:$BN$100,MATCH('Mapa Riesgo Corrupción'!B241,'Riesgos de Corrupción'!$B$11:$B$100,0),63),"")</f>
        <v/>
      </c>
      <c r="H241" s="836" t="str">
        <f>IFERROR(INDEX('Riesgos de Corrupción'!$B$11:$BN$100,MATCH('Mapa Riesgo Corrupción'!B241,'Riesgos de Corrupción'!$B$11:$B$100,0),64),"")</f>
        <v/>
      </c>
      <c r="I241" s="733" t="str">
        <f>IFERROR(INDEX('Controles de Corrupción'!$C$10:$AZ$249,MATCH('Mapa Riesgo Corrupción'!B241,'Controles de Corrupción'!$C$10:$C$249,0),33),"")</f>
        <v/>
      </c>
      <c r="J241" s="733" t="str">
        <f>IFERROR(INDEX('Controles de Corrupción'!$C$10:$AZ$249,MATCH('Mapa Riesgo Corrupción'!B241,'Controles de Corrupción'!$C$10:$C$249,0),36),"")</f>
        <v/>
      </c>
      <c r="K241" s="733" t="str">
        <f>IFERROR(INDEX('Controles de Corrupción'!$C$10:$AZ$249,MATCH('Mapa Riesgo Corrupción'!B241,'Controles de Corrupción'!$C$10:$C$249,0),37),"")</f>
        <v/>
      </c>
      <c r="L241" s="733" t="str">
        <f>IFERROR(INDEX('Controles de Corrupción'!$C$10:$AZ$249,MATCH('Mapa Riesgo Corrupción'!B241,'Controles de Corrupción'!$C$10:$C$249,0),38),"")</f>
        <v/>
      </c>
      <c r="M241" s="70" t="str">
        <f>IFERROR(INDEX('Controles de Corrupción'!$C$10:$AZ$249,MATCH(A241,'Controles de Corrupción'!$B$10:$B$249,0),4),"")</f>
        <v/>
      </c>
      <c r="N241" s="70" t="str">
        <f>IFERROR(INDEX('Controles de Corrupción'!$C$10:$AZ$249,MATCH(A241,'Controles de Corrupción'!$B$10:$B$249,0),40),"")</f>
        <v/>
      </c>
      <c r="O241" s="70" t="str">
        <f>IFERROR(INDEX('Controles de Corrupción'!$C$10:$AZ$249,MATCH(A241,'Controles de Corrupción'!$B$10:$B$249,0),41),"")</f>
        <v/>
      </c>
      <c r="P241" s="70" t="str">
        <f>IFERROR(INDEX('Controles de Corrupción'!$C$10:$AZ$249,MATCH(A241,'Controles de Corrupción'!$B$10:$B$249,0),42),"")</f>
        <v/>
      </c>
      <c r="Q241" s="62" t="str">
        <f>IFERROR(INDEX('Controles de Corrupción'!$C$10:$AZ$249,MATCH(A241,'Controles de Corrupción'!$B$10:$B$249,0),47),"")</f>
        <v/>
      </c>
    </row>
    <row r="242" spans="1:17" ht="51.75" customHeight="1" x14ac:dyDescent="0.25">
      <c r="A242" s="118" t="s">
        <v>774</v>
      </c>
      <c r="B242" s="842"/>
      <c r="C242" s="845"/>
      <c r="D242" s="723"/>
      <c r="E242" s="847"/>
      <c r="F242" s="724"/>
      <c r="G242" s="724"/>
      <c r="H242" s="837"/>
      <c r="I242" s="724"/>
      <c r="J242" s="724"/>
      <c r="K242" s="724"/>
      <c r="L242" s="724"/>
      <c r="M242" s="70" t="str">
        <f>IFERROR(INDEX('Controles de Corrupción'!$C$10:$AZ$249,MATCH(A242,'Controles de Corrupción'!$B$10:$B$249,0),4),"")</f>
        <v/>
      </c>
      <c r="N242" s="70" t="str">
        <f>IFERROR(INDEX('Controles de Corrupción'!$C$10:$AZ$249,MATCH(A242,'Controles de Corrupción'!$B$10:$B$249,0),40),"")</f>
        <v/>
      </c>
      <c r="O242" s="70" t="str">
        <f>IFERROR(INDEX('Controles de Corrupción'!$C$10:$AZ$249,MATCH(A242,'Controles de Corrupción'!$B$10:$B$249,0),41),"")</f>
        <v/>
      </c>
      <c r="P242" s="70" t="str">
        <f>IFERROR(INDEX('Controles de Corrupción'!$C$10:$AZ$249,MATCH(A242,'Controles de Corrupción'!$B$10:$B$249,0),42),"")</f>
        <v/>
      </c>
      <c r="Q242" s="62" t="str">
        <f>IFERROR(INDEX('Controles de Corrupción'!$C$10:$AZ$249,MATCH(A242,'Controles de Corrupción'!$B$10:$B$249,0),47),"")</f>
        <v/>
      </c>
    </row>
    <row r="243" spans="1:17" ht="51.75" customHeight="1" x14ac:dyDescent="0.25">
      <c r="A243" s="118" t="s">
        <v>775</v>
      </c>
      <c r="B243" s="842"/>
      <c r="C243" s="845"/>
      <c r="D243" s="723"/>
      <c r="E243" s="847"/>
      <c r="F243" s="724"/>
      <c r="G243" s="724"/>
      <c r="H243" s="837"/>
      <c r="I243" s="724"/>
      <c r="J243" s="724"/>
      <c r="K243" s="724"/>
      <c r="L243" s="724"/>
      <c r="M243" s="70" t="str">
        <f>IFERROR(INDEX('Controles de Corrupción'!$C$10:$AZ$249,MATCH(A243,'Controles de Corrupción'!$B$10:$B$249,0),4),"")</f>
        <v/>
      </c>
      <c r="N243" s="70" t="str">
        <f>IFERROR(INDEX('Controles de Corrupción'!$C$10:$AZ$249,MATCH(A243,'Controles de Corrupción'!$B$10:$B$249,0),40),"")</f>
        <v/>
      </c>
      <c r="O243" s="70" t="str">
        <f>IFERROR(INDEX('Controles de Corrupción'!$C$10:$AZ$249,MATCH(A243,'Controles de Corrupción'!$B$10:$B$249,0),41),"")</f>
        <v/>
      </c>
      <c r="P243" s="70" t="str">
        <f>IFERROR(INDEX('Controles de Corrupción'!$C$10:$AZ$249,MATCH(A243,'Controles de Corrupción'!$B$10:$B$249,0),42),"")</f>
        <v/>
      </c>
      <c r="Q243" s="62" t="str">
        <f>IFERROR(INDEX('Controles de Corrupción'!$C$10:$AZ$249,MATCH(A243,'Controles de Corrupción'!$B$10:$B$249,0),47),"")</f>
        <v/>
      </c>
    </row>
    <row r="244" spans="1:17" ht="51.75" customHeight="1" x14ac:dyDescent="0.25">
      <c r="A244" s="118" t="s">
        <v>776</v>
      </c>
      <c r="B244" s="842"/>
      <c r="C244" s="845"/>
      <c r="D244" s="723"/>
      <c r="E244" s="847"/>
      <c r="F244" s="724"/>
      <c r="G244" s="724"/>
      <c r="H244" s="837"/>
      <c r="I244" s="724"/>
      <c r="J244" s="724"/>
      <c r="K244" s="724"/>
      <c r="L244" s="724"/>
      <c r="M244" s="70" t="str">
        <f>IFERROR(INDEX('Controles de Corrupción'!$C$10:$AZ$249,MATCH(A244,'Controles de Corrupción'!$B$10:$B$249,0),4),"")</f>
        <v/>
      </c>
      <c r="N244" s="70" t="str">
        <f>IFERROR(INDEX('Controles de Corrupción'!$C$10:$AZ$249,MATCH(A244,'Controles de Corrupción'!$B$10:$B$249,0),40),"")</f>
        <v/>
      </c>
      <c r="O244" s="70" t="str">
        <f>IFERROR(INDEX('Controles de Corrupción'!$C$10:$AZ$249,MATCH(A244,'Controles de Corrupción'!$B$10:$B$249,0),41),"")</f>
        <v/>
      </c>
      <c r="P244" s="70" t="str">
        <f>IFERROR(INDEX('Controles de Corrupción'!$C$10:$AZ$249,MATCH(A244,'Controles de Corrupción'!$B$10:$B$249,0),42),"")</f>
        <v/>
      </c>
      <c r="Q244" s="62" t="str">
        <f>IFERROR(INDEX('Controles de Corrupción'!$C$10:$AZ$249,MATCH(A244,'Controles de Corrupción'!$B$10:$B$249,0),47),"")</f>
        <v/>
      </c>
    </row>
    <row r="245" spans="1:17" ht="51.75" customHeight="1" x14ac:dyDescent="0.25">
      <c r="A245" s="118" t="s">
        <v>777</v>
      </c>
      <c r="B245" s="842"/>
      <c r="C245" s="845"/>
      <c r="D245" s="723"/>
      <c r="E245" s="847"/>
      <c r="F245" s="724"/>
      <c r="G245" s="724"/>
      <c r="H245" s="837"/>
      <c r="I245" s="724"/>
      <c r="J245" s="724"/>
      <c r="K245" s="724"/>
      <c r="L245" s="724"/>
      <c r="M245" s="70" t="str">
        <f>IFERROR(INDEX('Controles de Corrupción'!$C$10:$AZ$249,MATCH(A245,'Controles de Corrupción'!$B$10:$B$249,0),4),"")</f>
        <v/>
      </c>
      <c r="N245" s="70" t="str">
        <f>IFERROR(INDEX('Controles de Corrupción'!$C$10:$AZ$249,MATCH(A245,'Controles de Corrupción'!$B$10:$B$249,0),40),"")</f>
        <v/>
      </c>
      <c r="O245" s="70" t="str">
        <f>IFERROR(INDEX('Controles de Corrupción'!$C$10:$AZ$249,MATCH(A245,'Controles de Corrupción'!$B$10:$B$249,0),41),"")</f>
        <v/>
      </c>
      <c r="P245" s="70" t="str">
        <f>IFERROR(INDEX('Controles de Corrupción'!$C$10:$AZ$249,MATCH(A245,'Controles de Corrupción'!$B$10:$B$249,0),42),"")</f>
        <v/>
      </c>
      <c r="Q245" s="62" t="str">
        <f>IFERROR(INDEX('Controles de Corrupción'!$C$10:$AZ$249,MATCH(A245,'Controles de Corrupción'!$B$10:$B$249,0),47),"")</f>
        <v/>
      </c>
    </row>
    <row r="246" spans="1:17" ht="51.75" customHeight="1" x14ac:dyDescent="0.25">
      <c r="A246" s="118" t="s">
        <v>778</v>
      </c>
      <c r="B246" s="843"/>
      <c r="C246" s="845"/>
      <c r="D246" s="723"/>
      <c r="E246" s="847"/>
      <c r="F246" s="724"/>
      <c r="G246" s="724"/>
      <c r="H246" s="734"/>
      <c r="I246" s="724"/>
      <c r="J246" s="724"/>
      <c r="K246" s="724"/>
      <c r="L246" s="724"/>
      <c r="M246" s="70" t="str">
        <f>IFERROR(INDEX('Controles de Corrupción'!$C$10:$AZ$249,MATCH(A246,'Controles de Corrupción'!$B$10:$B$249,0),4),"")</f>
        <v/>
      </c>
      <c r="N246" s="70" t="str">
        <f>IFERROR(INDEX('Controles de Corrupción'!$C$10:$AZ$249,MATCH(A246,'Controles de Corrupción'!$B$10:$B$249,0),40),"")</f>
        <v/>
      </c>
      <c r="O246" s="70" t="str">
        <f>IFERROR(INDEX('Controles de Corrupción'!$C$10:$AZ$249,MATCH(A246,'Controles de Corrupción'!$B$10:$B$249,0),41),"")</f>
        <v/>
      </c>
      <c r="P246" s="70" t="str">
        <f>IFERROR(INDEX('Controles de Corrupción'!$C$10:$AZ$249,MATCH(A246,'Controles de Corrupción'!$B$10:$B$249,0),42),"")</f>
        <v/>
      </c>
      <c r="Q246" s="62" t="str">
        <f>IFERROR(INDEX('Controles de Corrupción'!$C$10:$AZ$249,MATCH(A246,'Controles de Corrupción'!$B$10:$B$249,0),47),"")</f>
        <v/>
      </c>
    </row>
    <row r="247" spans="1:17" ht="51.75" customHeight="1" x14ac:dyDescent="0.25">
      <c r="A247" s="118" t="s">
        <v>779</v>
      </c>
      <c r="B247" s="841"/>
      <c r="C247" s="844" t="str">
        <f>IFERROR(INDEX('Riesgos de Corrupción'!$B$11:$BN$100,MATCH('Mapa Riesgo Corrupción'!B247,'Riesgos de Corrupción'!$B$11:$B$100,0),2),"")</f>
        <v/>
      </c>
      <c r="D247" s="722" t="str">
        <f>IFERROR(INDEX('Riesgos de Corrupción'!$B$11:$BN$100,MATCH('Mapa Riesgo Corrupción'!B247,'Riesgos de Corrupción'!$B$11:$B$100,0),4),"")</f>
        <v/>
      </c>
      <c r="E247" s="846" t="str">
        <f>IFERROR(INDEX('Riesgos de Corrupción'!$B$11:$BN$100,MATCH('Mapa Riesgo Corrupción'!B247,'Riesgos de Corrupción'!$B$11:$B$100,0),5),"")</f>
        <v/>
      </c>
      <c r="F247" s="733" t="str">
        <f>IFERROR(INDEX('Riesgos de Corrupción'!$B$11:$BN$100,MATCH('Mapa Riesgo Corrupción'!B247,'Riesgos de Corrupción'!$B$11:$B$100,0),18),"")</f>
        <v/>
      </c>
      <c r="G247" s="733" t="str">
        <f>IFERROR(INDEX('Riesgos de Corrupción'!$B$11:$BN$100,MATCH('Mapa Riesgo Corrupción'!B247,'Riesgos de Corrupción'!$B$11:$B$100,0),63),"")</f>
        <v/>
      </c>
      <c r="H247" s="836" t="str">
        <f>IFERROR(INDEX('Riesgos de Corrupción'!$B$11:$BN$100,MATCH('Mapa Riesgo Corrupción'!B247,'Riesgos de Corrupción'!$B$11:$B$100,0),64),"")</f>
        <v/>
      </c>
      <c r="I247" s="733" t="str">
        <f>IFERROR(INDEX('Controles de Corrupción'!$C$10:$AZ$249,MATCH('Mapa Riesgo Corrupción'!B247,'Controles de Corrupción'!$C$10:$C$249,0),33),"")</f>
        <v/>
      </c>
      <c r="J247" s="733" t="str">
        <f>IFERROR(INDEX('Controles de Corrupción'!$C$10:$AZ$249,MATCH('Mapa Riesgo Corrupción'!B247,'Controles de Corrupción'!$C$10:$C$249,0),36),"")</f>
        <v/>
      </c>
      <c r="K247" s="733" t="str">
        <f>IFERROR(INDEX('Controles de Corrupción'!$C$10:$AZ$249,MATCH('Mapa Riesgo Corrupción'!B247,'Controles de Corrupción'!$C$10:$C$249,0),37),"")</f>
        <v/>
      </c>
      <c r="L247" s="733" t="str">
        <f>IFERROR(INDEX('Controles de Corrupción'!$C$10:$AZ$249,MATCH('Mapa Riesgo Corrupción'!B247,'Controles de Corrupción'!$C$10:$C$249,0),38),"")</f>
        <v/>
      </c>
      <c r="M247" s="70" t="str">
        <f>IFERROR(INDEX('Controles de Corrupción'!$C$10:$AZ$249,MATCH(A247,'Controles de Corrupción'!$B$10:$B$249,0),4),"")</f>
        <v/>
      </c>
      <c r="N247" s="70" t="str">
        <f>IFERROR(INDEX('Controles de Corrupción'!$C$10:$AZ$249,MATCH(A247,'Controles de Corrupción'!$B$10:$B$249,0),40),"")</f>
        <v/>
      </c>
      <c r="O247" s="70" t="str">
        <f>IFERROR(INDEX('Controles de Corrupción'!$C$10:$AZ$249,MATCH(A247,'Controles de Corrupción'!$B$10:$B$249,0),41),"")</f>
        <v/>
      </c>
      <c r="P247" s="70" t="str">
        <f>IFERROR(INDEX('Controles de Corrupción'!$C$10:$AZ$249,MATCH(A247,'Controles de Corrupción'!$B$10:$B$249,0),42),"")</f>
        <v/>
      </c>
      <c r="Q247" s="62" t="str">
        <f>IFERROR(INDEX('Controles de Corrupción'!$C$10:$AZ$249,MATCH(A247,'Controles de Corrupción'!$B$10:$B$249,0),47),"")</f>
        <v/>
      </c>
    </row>
    <row r="248" spans="1:17" ht="51.75" customHeight="1" x14ac:dyDescent="0.25">
      <c r="A248" s="118" t="s">
        <v>780</v>
      </c>
      <c r="B248" s="842"/>
      <c r="C248" s="845"/>
      <c r="D248" s="723"/>
      <c r="E248" s="847"/>
      <c r="F248" s="724"/>
      <c r="G248" s="724"/>
      <c r="H248" s="837"/>
      <c r="I248" s="724"/>
      <c r="J248" s="724"/>
      <c r="K248" s="724"/>
      <c r="L248" s="724"/>
      <c r="M248" s="70" t="str">
        <f>IFERROR(INDEX('Controles de Corrupción'!$C$10:$AZ$249,MATCH(A248,'Controles de Corrupción'!$B$10:$B$249,0),4),"")</f>
        <v/>
      </c>
      <c r="N248" s="70" t="str">
        <f>IFERROR(INDEX('Controles de Corrupción'!$C$10:$AZ$249,MATCH(A248,'Controles de Corrupción'!$B$10:$B$249,0),40),"")</f>
        <v/>
      </c>
      <c r="O248" s="70" t="str">
        <f>IFERROR(INDEX('Controles de Corrupción'!$C$10:$AZ$249,MATCH(A248,'Controles de Corrupción'!$B$10:$B$249,0),41),"")</f>
        <v/>
      </c>
      <c r="P248" s="70" t="str">
        <f>IFERROR(INDEX('Controles de Corrupción'!$C$10:$AZ$249,MATCH(A248,'Controles de Corrupción'!$B$10:$B$249,0),42),"")</f>
        <v/>
      </c>
      <c r="Q248" s="62" t="str">
        <f>IFERROR(INDEX('Controles de Corrupción'!$C$10:$AZ$249,MATCH(A248,'Controles de Corrupción'!$B$10:$B$249,0),47),"")</f>
        <v/>
      </c>
    </row>
    <row r="249" spans="1:17" ht="51.75" customHeight="1" x14ac:dyDescent="0.25">
      <c r="A249" s="118" t="s">
        <v>781</v>
      </c>
      <c r="B249" s="842"/>
      <c r="C249" s="845"/>
      <c r="D249" s="723"/>
      <c r="E249" s="847"/>
      <c r="F249" s="724"/>
      <c r="G249" s="724"/>
      <c r="H249" s="837"/>
      <c r="I249" s="724"/>
      <c r="J249" s="724"/>
      <c r="K249" s="724"/>
      <c r="L249" s="724"/>
      <c r="M249" s="70" t="str">
        <f>IFERROR(INDEX('Controles de Corrupción'!$C$10:$AZ$249,MATCH(A249,'Controles de Corrupción'!$B$10:$B$249,0),4),"")</f>
        <v/>
      </c>
      <c r="N249" s="70" t="str">
        <f>IFERROR(INDEX('Controles de Corrupción'!$C$10:$AZ$249,MATCH(A249,'Controles de Corrupción'!$B$10:$B$249,0),40),"")</f>
        <v/>
      </c>
      <c r="O249" s="70" t="str">
        <f>IFERROR(INDEX('Controles de Corrupción'!$C$10:$AZ$249,MATCH(A249,'Controles de Corrupción'!$B$10:$B$249,0),41),"")</f>
        <v/>
      </c>
      <c r="P249" s="70" t="str">
        <f>IFERROR(INDEX('Controles de Corrupción'!$C$10:$AZ$249,MATCH(A249,'Controles de Corrupción'!$B$10:$B$249,0),42),"")</f>
        <v/>
      </c>
      <c r="Q249" s="62" t="str">
        <f>IFERROR(INDEX('Controles de Corrupción'!$C$10:$AZ$249,MATCH(A249,'Controles de Corrupción'!$B$10:$B$249,0),47),"")</f>
        <v/>
      </c>
    </row>
    <row r="250" spans="1:17" ht="51.75" customHeight="1" x14ac:dyDescent="0.25">
      <c r="A250" s="118" t="s">
        <v>782</v>
      </c>
      <c r="B250" s="842"/>
      <c r="C250" s="845"/>
      <c r="D250" s="723"/>
      <c r="E250" s="847"/>
      <c r="F250" s="724"/>
      <c r="G250" s="724"/>
      <c r="H250" s="837"/>
      <c r="I250" s="724"/>
      <c r="J250" s="724"/>
      <c r="K250" s="724"/>
      <c r="L250" s="724"/>
      <c r="M250" s="70" t="str">
        <f>IFERROR(INDEX('Controles de Corrupción'!$C$10:$AZ$249,MATCH(A250,'Controles de Corrupción'!$B$10:$B$249,0),4),"")</f>
        <v/>
      </c>
      <c r="N250" s="70" t="str">
        <f>IFERROR(INDEX('Controles de Corrupción'!$C$10:$AZ$249,MATCH(A250,'Controles de Corrupción'!$B$10:$B$249,0),40),"")</f>
        <v/>
      </c>
      <c r="O250" s="70" t="str">
        <f>IFERROR(INDEX('Controles de Corrupción'!$C$10:$AZ$249,MATCH(A250,'Controles de Corrupción'!$B$10:$B$249,0),41),"")</f>
        <v/>
      </c>
      <c r="P250" s="70" t="str">
        <f>IFERROR(INDEX('Controles de Corrupción'!$C$10:$AZ$249,MATCH(A250,'Controles de Corrupción'!$B$10:$B$249,0),42),"")</f>
        <v/>
      </c>
      <c r="Q250" s="62" t="str">
        <f>IFERROR(INDEX('Controles de Corrupción'!$C$10:$AZ$249,MATCH(A250,'Controles de Corrupción'!$B$10:$B$249,0),47),"")</f>
        <v/>
      </c>
    </row>
    <row r="251" spans="1:17" ht="51.75" customHeight="1" x14ac:dyDescent="0.25">
      <c r="A251" s="118" t="s">
        <v>783</v>
      </c>
      <c r="B251" s="842"/>
      <c r="C251" s="845"/>
      <c r="D251" s="723"/>
      <c r="E251" s="847"/>
      <c r="F251" s="724"/>
      <c r="G251" s="724"/>
      <c r="H251" s="837"/>
      <c r="I251" s="724"/>
      <c r="J251" s="724"/>
      <c r="K251" s="724"/>
      <c r="L251" s="724"/>
      <c r="M251" s="70" t="str">
        <f>IFERROR(INDEX('Controles de Corrupción'!$C$10:$AZ$249,MATCH(A251,'Controles de Corrupción'!$B$10:$B$249,0),4),"")</f>
        <v/>
      </c>
      <c r="N251" s="70" t="str">
        <f>IFERROR(INDEX('Controles de Corrupción'!$C$10:$AZ$249,MATCH(A251,'Controles de Corrupción'!$B$10:$B$249,0),40),"")</f>
        <v/>
      </c>
      <c r="O251" s="70" t="str">
        <f>IFERROR(INDEX('Controles de Corrupción'!$C$10:$AZ$249,MATCH(A251,'Controles de Corrupción'!$B$10:$B$249,0),41),"")</f>
        <v/>
      </c>
      <c r="P251" s="70" t="str">
        <f>IFERROR(INDEX('Controles de Corrupción'!$C$10:$AZ$249,MATCH(A251,'Controles de Corrupción'!$B$10:$B$249,0),42),"")</f>
        <v/>
      </c>
      <c r="Q251" s="62" t="str">
        <f>IFERROR(INDEX('Controles de Corrupción'!$C$10:$AZ$249,MATCH(A251,'Controles de Corrupción'!$B$10:$B$249,0),47),"")</f>
        <v/>
      </c>
    </row>
    <row r="252" spans="1:17" ht="51.75" customHeight="1" x14ac:dyDescent="0.25">
      <c r="A252" s="118" t="s">
        <v>784</v>
      </c>
      <c r="B252" s="843"/>
      <c r="C252" s="845"/>
      <c r="D252" s="723"/>
      <c r="E252" s="847"/>
      <c r="F252" s="724"/>
      <c r="G252" s="724"/>
      <c r="H252" s="734"/>
      <c r="I252" s="724"/>
      <c r="J252" s="724"/>
      <c r="K252" s="724"/>
      <c r="L252" s="724"/>
      <c r="M252" s="70" t="str">
        <f>IFERROR(INDEX('Controles de Corrupción'!$C$10:$AZ$249,MATCH(A252,'Controles de Corrupción'!$B$10:$B$249,0),4),"")</f>
        <v/>
      </c>
      <c r="N252" s="70" t="str">
        <f>IFERROR(INDEX('Controles de Corrupción'!$C$10:$AZ$249,MATCH(A252,'Controles de Corrupción'!$B$10:$B$249,0),40),"")</f>
        <v/>
      </c>
      <c r="O252" s="70" t="str">
        <f>IFERROR(INDEX('Controles de Corrupción'!$C$10:$AZ$249,MATCH(A252,'Controles de Corrupción'!$B$10:$B$249,0),41),"")</f>
        <v/>
      </c>
      <c r="P252" s="70" t="str">
        <f>IFERROR(INDEX('Controles de Corrupción'!$C$10:$AZ$249,MATCH(A252,'Controles de Corrupción'!$B$10:$B$249,0),42),"")</f>
        <v/>
      </c>
      <c r="Q252" s="62" t="str">
        <f>IFERROR(INDEX('Controles de Corrupción'!$C$10:$AZ$249,MATCH(A252,'Controles de Corrupción'!$B$10:$B$249,0),47),"")</f>
        <v/>
      </c>
    </row>
    <row r="253" spans="1:17" ht="51.75" customHeight="1" x14ac:dyDescent="0.25">
      <c r="A253" s="118" t="s">
        <v>785</v>
      </c>
      <c r="B253" s="841"/>
      <c r="C253" s="844" t="str">
        <f>IFERROR(INDEX('Riesgos de Corrupción'!$B$11:$BN$100,MATCH('Mapa Riesgo Corrupción'!B253,'Riesgos de Corrupción'!$B$11:$B$100,0),2),"")</f>
        <v/>
      </c>
      <c r="D253" s="722" t="str">
        <f>IFERROR(INDEX('Riesgos de Corrupción'!$B$11:$BN$100,MATCH('Mapa Riesgo Corrupción'!B253,'Riesgos de Corrupción'!$B$11:$B$100,0),4),"")</f>
        <v/>
      </c>
      <c r="E253" s="846" t="str">
        <f>IFERROR(INDEX('Riesgos de Corrupción'!$B$11:$BN$100,MATCH('Mapa Riesgo Corrupción'!B253,'Riesgos de Corrupción'!$B$11:$B$100,0),5),"")</f>
        <v/>
      </c>
      <c r="F253" s="733" t="str">
        <f>IFERROR(INDEX('Riesgos de Corrupción'!$B$11:$BN$100,MATCH('Mapa Riesgo Corrupción'!B253,'Riesgos de Corrupción'!$B$11:$B$100,0),18),"")</f>
        <v/>
      </c>
      <c r="G253" s="733" t="str">
        <f>IFERROR(INDEX('Riesgos de Corrupción'!$B$11:$BN$100,MATCH('Mapa Riesgo Corrupción'!B253,'Riesgos de Corrupción'!$B$11:$B$100,0),63),"")</f>
        <v/>
      </c>
      <c r="H253" s="836" t="str">
        <f>IFERROR(INDEX('Riesgos de Corrupción'!$B$11:$BN$100,MATCH('Mapa Riesgo Corrupción'!B253,'Riesgos de Corrupción'!$B$11:$B$100,0),64),"")</f>
        <v/>
      </c>
      <c r="I253" s="733" t="str">
        <f>IFERROR(INDEX('Controles de Corrupción'!$C$10:$AZ$249,MATCH('Mapa Riesgo Corrupción'!B253,'Controles de Corrupción'!$C$10:$C$249,0),33),"")</f>
        <v/>
      </c>
      <c r="J253" s="733" t="str">
        <f>IFERROR(INDEX('Controles de Corrupción'!$C$10:$AZ$249,MATCH('Mapa Riesgo Corrupción'!B253,'Controles de Corrupción'!$C$10:$C$249,0),36),"")</f>
        <v/>
      </c>
      <c r="K253" s="733" t="str">
        <f>IFERROR(INDEX('Controles de Corrupción'!$C$10:$AZ$249,MATCH('Mapa Riesgo Corrupción'!B253,'Controles de Corrupción'!$C$10:$C$249,0),37),"")</f>
        <v/>
      </c>
      <c r="L253" s="733" t="str">
        <f>IFERROR(INDEX('Controles de Corrupción'!$C$10:$AZ$249,MATCH('Mapa Riesgo Corrupción'!B253,'Controles de Corrupción'!$C$10:$C$249,0),38),"")</f>
        <v/>
      </c>
      <c r="M253" s="70" t="str">
        <f>IFERROR(INDEX('Controles de Corrupción'!$C$10:$AZ$249,MATCH(A253,'Controles de Corrupción'!$B$10:$B$249,0),4),"")</f>
        <v/>
      </c>
      <c r="N253" s="70" t="str">
        <f>IFERROR(INDEX('Controles de Corrupción'!$C$10:$AZ$249,MATCH(A253,'Controles de Corrupción'!$B$10:$B$249,0),40),"")</f>
        <v/>
      </c>
      <c r="O253" s="70" t="str">
        <f>IFERROR(INDEX('Controles de Corrupción'!$C$10:$AZ$249,MATCH(A253,'Controles de Corrupción'!$B$10:$B$249,0),41),"")</f>
        <v/>
      </c>
      <c r="P253" s="70" t="str">
        <f>IFERROR(INDEX('Controles de Corrupción'!$C$10:$AZ$249,MATCH(A253,'Controles de Corrupción'!$B$10:$B$249,0),42),"")</f>
        <v/>
      </c>
      <c r="Q253" s="62" t="str">
        <f>IFERROR(INDEX('Controles de Corrupción'!$C$10:$AZ$249,MATCH(A253,'Controles de Corrupción'!$B$10:$B$249,0),47),"")</f>
        <v/>
      </c>
    </row>
    <row r="254" spans="1:17" ht="51.75" customHeight="1" x14ac:dyDescent="0.25">
      <c r="A254" s="118" t="s">
        <v>786</v>
      </c>
      <c r="B254" s="842"/>
      <c r="C254" s="845"/>
      <c r="D254" s="723"/>
      <c r="E254" s="847"/>
      <c r="F254" s="724"/>
      <c r="G254" s="724"/>
      <c r="H254" s="837"/>
      <c r="I254" s="724"/>
      <c r="J254" s="724"/>
      <c r="K254" s="724"/>
      <c r="L254" s="724"/>
      <c r="M254" s="70" t="str">
        <f>IFERROR(INDEX('Controles de Corrupción'!$C$10:$AZ$249,MATCH(A254,'Controles de Corrupción'!$B$10:$B$249,0),4),"")</f>
        <v/>
      </c>
      <c r="N254" s="70" t="str">
        <f>IFERROR(INDEX('Controles de Corrupción'!$C$10:$AZ$249,MATCH(A254,'Controles de Corrupción'!$B$10:$B$249,0),40),"")</f>
        <v/>
      </c>
      <c r="O254" s="70" t="str">
        <f>IFERROR(INDEX('Controles de Corrupción'!$C$10:$AZ$249,MATCH(A254,'Controles de Corrupción'!$B$10:$B$249,0),41),"")</f>
        <v/>
      </c>
      <c r="P254" s="70" t="str">
        <f>IFERROR(INDEX('Controles de Corrupción'!$C$10:$AZ$249,MATCH(A254,'Controles de Corrupción'!$B$10:$B$249,0),42),"")</f>
        <v/>
      </c>
      <c r="Q254" s="62" t="str">
        <f>IFERROR(INDEX('Controles de Corrupción'!$C$10:$AZ$249,MATCH(A254,'Controles de Corrupción'!$B$10:$B$249,0),47),"")</f>
        <v/>
      </c>
    </row>
    <row r="255" spans="1:17" ht="51.75" customHeight="1" x14ac:dyDescent="0.25">
      <c r="A255" s="118" t="s">
        <v>787</v>
      </c>
      <c r="B255" s="842"/>
      <c r="C255" s="845"/>
      <c r="D255" s="723"/>
      <c r="E255" s="847"/>
      <c r="F255" s="724"/>
      <c r="G255" s="724"/>
      <c r="H255" s="837"/>
      <c r="I255" s="724"/>
      <c r="J255" s="724"/>
      <c r="K255" s="724"/>
      <c r="L255" s="724"/>
      <c r="M255" s="70" t="str">
        <f>IFERROR(INDEX('Controles de Corrupción'!$C$10:$AZ$249,MATCH(A255,'Controles de Corrupción'!$B$10:$B$249,0),4),"")</f>
        <v/>
      </c>
      <c r="N255" s="70" t="str">
        <f>IFERROR(INDEX('Controles de Corrupción'!$C$10:$AZ$249,MATCH(A255,'Controles de Corrupción'!$B$10:$B$249,0),40),"")</f>
        <v/>
      </c>
      <c r="O255" s="70" t="str">
        <f>IFERROR(INDEX('Controles de Corrupción'!$C$10:$AZ$249,MATCH(A255,'Controles de Corrupción'!$B$10:$B$249,0),41),"")</f>
        <v/>
      </c>
      <c r="P255" s="70" t="str">
        <f>IFERROR(INDEX('Controles de Corrupción'!$C$10:$AZ$249,MATCH(A255,'Controles de Corrupción'!$B$10:$B$249,0),42),"")</f>
        <v/>
      </c>
      <c r="Q255" s="62" t="str">
        <f>IFERROR(INDEX('Controles de Corrupción'!$C$10:$AZ$249,MATCH(A255,'Controles de Corrupción'!$B$10:$B$249,0),47),"")</f>
        <v/>
      </c>
    </row>
    <row r="256" spans="1:17" ht="51.75" customHeight="1" x14ac:dyDescent="0.25">
      <c r="A256" s="118" t="s">
        <v>788</v>
      </c>
      <c r="B256" s="842"/>
      <c r="C256" s="845"/>
      <c r="D256" s="723"/>
      <c r="E256" s="847"/>
      <c r="F256" s="724"/>
      <c r="G256" s="724"/>
      <c r="H256" s="837"/>
      <c r="I256" s="724"/>
      <c r="J256" s="724"/>
      <c r="K256" s="724"/>
      <c r="L256" s="724"/>
      <c r="M256" s="70" t="str">
        <f>IFERROR(INDEX('Controles de Corrupción'!$C$10:$AZ$249,MATCH(A256,'Controles de Corrupción'!$B$10:$B$249,0),4),"")</f>
        <v/>
      </c>
      <c r="N256" s="70" t="str">
        <f>IFERROR(INDEX('Controles de Corrupción'!$C$10:$AZ$249,MATCH(A256,'Controles de Corrupción'!$B$10:$B$249,0),40),"")</f>
        <v/>
      </c>
      <c r="O256" s="70" t="str">
        <f>IFERROR(INDEX('Controles de Corrupción'!$C$10:$AZ$249,MATCH(A256,'Controles de Corrupción'!$B$10:$B$249,0),41),"")</f>
        <v/>
      </c>
      <c r="P256" s="70" t="str">
        <f>IFERROR(INDEX('Controles de Corrupción'!$C$10:$AZ$249,MATCH(A256,'Controles de Corrupción'!$B$10:$B$249,0),42),"")</f>
        <v/>
      </c>
      <c r="Q256" s="62" t="str">
        <f>IFERROR(INDEX('Controles de Corrupción'!$C$10:$AZ$249,MATCH(A256,'Controles de Corrupción'!$B$10:$B$249,0),47),"")</f>
        <v/>
      </c>
    </row>
    <row r="257" spans="1:17" ht="51.75" customHeight="1" x14ac:dyDescent="0.25">
      <c r="A257" s="118" t="s">
        <v>789</v>
      </c>
      <c r="B257" s="842"/>
      <c r="C257" s="845"/>
      <c r="D257" s="723"/>
      <c r="E257" s="847"/>
      <c r="F257" s="724"/>
      <c r="G257" s="724"/>
      <c r="H257" s="837"/>
      <c r="I257" s="724"/>
      <c r="J257" s="724"/>
      <c r="K257" s="724"/>
      <c r="L257" s="724"/>
      <c r="M257" s="70" t="str">
        <f>IFERROR(INDEX('Controles de Corrupción'!$C$10:$AZ$249,MATCH(A257,'Controles de Corrupción'!$B$10:$B$249,0),4),"")</f>
        <v/>
      </c>
      <c r="N257" s="70" t="str">
        <f>IFERROR(INDEX('Controles de Corrupción'!$C$10:$AZ$249,MATCH(A257,'Controles de Corrupción'!$B$10:$B$249,0),40),"")</f>
        <v/>
      </c>
      <c r="O257" s="70" t="str">
        <f>IFERROR(INDEX('Controles de Corrupción'!$C$10:$AZ$249,MATCH(A257,'Controles de Corrupción'!$B$10:$B$249,0),41),"")</f>
        <v/>
      </c>
      <c r="P257" s="70" t="str">
        <f>IFERROR(INDEX('Controles de Corrupción'!$C$10:$AZ$249,MATCH(A257,'Controles de Corrupción'!$B$10:$B$249,0),42),"")</f>
        <v/>
      </c>
      <c r="Q257" s="62" t="str">
        <f>IFERROR(INDEX('Controles de Corrupción'!$C$10:$AZ$249,MATCH(A257,'Controles de Corrupción'!$B$10:$B$249,0),47),"")</f>
        <v/>
      </c>
    </row>
    <row r="258" spans="1:17" ht="51.75" customHeight="1" x14ac:dyDescent="0.25">
      <c r="A258" s="118" t="s">
        <v>790</v>
      </c>
      <c r="B258" s="843"/>
      <c r="C258" s="845"/>
      <c r="D258" s="723"/>
      <c r="E258" s="847"/>
      <c r="F258" s="724"/>
      <c r="G258" s="724"/>
      <c r="H258" s="734"/>
      <c r="I258" s="724"/>
      <c r="J258" s="724"/>
      <c r="K258" s="724"/>
      <c r="L258" s="724"/>
      <c r="M258" s="70" t="str">
        <f>IFERROR(INDEX('Controles de Corrupción'!$C$10:$AZ$249,MATCH(A258,'Controles de Corrupción'!$B$10:$B$249,0),4),"")</f>
        <v/>
      </c>
      <c r="N258" s="70" t="str">
        <f>IFERROR(INDEX('Controles de Corrupción'!$C$10:$AZ$249,MATCH(A258,'Controles de Corrupción'!$B$10:$B$249,0),40),"")</f>
        <v/>
      </c>
      <c r="O258" s="70" t="str">
        <f>IFERROR(INDEX('Controles de Corrupción'!$C$10:$AZ$249,MATCH(A258,'Controles de Corrupción'!$B$10:$B$249,0),41),"")</f>
        <v/>
      </c>
      <c r="P258" s="70" t="str">
        <f>IFERROR(INDEX('Controles de Corrupción'!$C$10:$AZ$249,MATCH(A258,'Controles de Corrupción'!$B$10:$B$249,0),42),"")</f>
        <v/>
      </c>
      <c r="Q258" s="62" t="str">
        <f>IFERROR(INDEX('Controles de Corrupción'!$C$10:$AZ$249,MATCH(A258,'Controles de Corrupción'!$B$10:$B$249,0),47),"")</f>
        <v/>
      </c>
    </row>
    <row r="259" spans="1:17" ht="51.75" customHeight="1" x14ac:dyDescent="0.25">
      <c r="A259" s="118" t="s">
        <v>791</v>
      </c>
      <c r="B259" s="841"/>
      <c r="C259" s="844" t="str">
        <f>IFERROR(INDEX('Riesgos de Corrupción'!$B$11:$BN$100,MATCH('Mapa Riesgo Corrupción'!B259,'Riesgos de Corrupción'!$B$11:$B$100,0),2),"")</f>
        <v/>
      </c>
      <c r="D259" s="722" t="str">
        <f>IFERROR(INDEX('Riesgos de Corrupción'!$B$11:$BN$100,MATCH('Mapa Riesgo Corrupción'!B259,'Riesgos de Corrupción'!$B$11:$B$100,0),4),"")</f>
        <v/>
      </c>
      <c r="E259" s="846" t="str">
        <f>IFERROR(INDEX('Riesgos de Corrupción'!$B$11:$BN$100,MATCH('Mapa Riesgo Corrupción'!B259,'Riesgos de Corrupción'!$B$11:$B$100,0),5),"")</f>
        <v/>
      </c>
      <c r="F259" s="733" t="str">
        <f>IFERROR(INDEX('Riesgos de Corrupción'!$B$11:$BN$100,MATCH('Mapa Riesgo Corrupción'!B259,'Riesgos de Corrupción'!$B$11:$B$100,0),18),"")</f>
        <v/>
      </c>
      <c r="G259" s="733" t="str">
        <f>IFERROR(INDEX('Riesgos de Corrupción'!$B$11:$BN$100,MATCH('Mapa Riesgo Corrupción'!B259,'Riesgos de Corrupción'!$B$11:$B$100,0),63),"")</f>
        <v/>
      </c>
      <c r="H259" s="836" t="str">
        <f>IFERROR(INDEX('Riesgos de Corrupción'!$B$11:$BN$100,MATCH('Mapa Riesgo Corrupción'!B259,'Riesgos de Corrupción'!$B$11:$B$100,0),64),"")</f>
        <v/>
      </c>
      <c r="I259" s="733" t="str">
        <f>IFERROR(INDEX('Controles de Corrupción'!$C$10:$AZ$249,MATCH('Mapa Riesgo Corrupción'!B259,'Controles de Corrupción'!$C$10:$C$249,0),33),"")</f>
        <v/>
      </c>
      <c r="J259" s="733" t="str">
        <f>IFERROR(INDEX('Controles de Corrupción'!$C$10:$AZ$249,MATCH('Mapa Riesgo Corrupción'!B259,'Controles de Corrupción'!$C$10:$C$249,0),36),"")</f>
        <v/>
      </c>
      <c r="K259" s="733" t="str">
        <f>IFERROR(INDEX('Controles de Corrupción'!$C$10:$AZ$249,MATCH('Mapa Riesgo Corrupción'!B259,'Controles de Corrupción'!$C$10:$C$249,0),37),"")</f>
        <v/>
      </c>
      <c r="L259" s="733" t="str">
        <f>IFERROR(INDEX('Controles de Corrupción'!$C$10:$AZ$249,MATCH('Mapa Riesgo Corrupción'!B259,'Controles de Corrupción'!$C$10:$C$249,0),38),"")</f>
        <v/>
      </c>
      <c r="M259" s="70" t="str">
        <f>IFERROR(INDEX('Controles de Corrupción'!$C$10:$AZ$249,MATCH(A259,'Controles de Corrupción'!$B$10:$B$249,0),4),"")</f>
        <v/>
      </c>
      <c r="N259" s="70" t="str">
        <f>IFERROR(INDEX('Controles de Corrupción'!$C$10:$AZ$249,MATCH(A259,'Controles de Corrupción'!$B$10:$B$249,0),40),"")</f>
        <v/>
      </c>
      <c r="O259" s="70" t="str">
        <f>IFERROR(INDEX('Controles de Corrupción'!$C$10:$AZ$249,MATCH(A259,'Controles de Corrupción'!$B$10:$B$249,0),41),"")</f>
        <v/>
      </c>
      <c r="P259" s="70" t="str">
        <f>IFERROR(INDEX('Controles de Corrupción'!$C$10:$AZ$249,MATCH(A259,'Controles de Corrupción'!$B$10:$B$249,0),42),"")</f>
        <v/>
      </c>
      <c r="Q259" s="62" t="str">
        <f>IFERROR(INDEX('Controles de Corrupción'!$C$10:$AZ$249,MATCH(A259,'Controles de Corrupción'!$B$10:$B$249,0),47),"")</f>
        <v/>
      </c>
    </row>
    <row r="260" spans="1:17" ht="51.75" customHeight="1" x14ac:dyDescent="0.25">
      <c r="A260" s="118" t="s">
        <v>792</v>
      </c>
      <c r="B260" s="842"/>
      <c r="C260" s="845"/>
      <c r="D260" s="723"/>
      <c r="E260" s="847"/>
      <c r="F260" s="724"/>
      <c r="G260" s="724"/>
      <c r="H260" s="837"/>
      <c r="I260" s="724"/>
      <c r="J260" s="724"/>
      <c r="K260" s="724"/>
      <c r="L260" s="724"/>
      <c r="M260" s="70" t="str">
        <f>IFERROR(INDEX('Controles de Corrupción'!$C$10:$AZ$249,MATCH(A260,'Controles de Corrupción'!$B$10:$B$249,0),4),"")</f>
        <v/>
      </c>
      <c r="N260" s="70" t="str">
        <f>IFERROR(INDEX('Controles de Corrupción'!$C$10:$AZ$249,MATCH(A260,'Controles de Corrupción'!$B$10:$B$249,0),40),"")</f>
        <v/>
      </c>
      <c r="O260" s="70" t="str">
        <f>IFERROR(INDEX('Controles de Corrupción'!$C$10:$AZ$249,MATCH(A260,'Controles de Corrupción'!$B$10:$B$249,0),41),"")</f>
        <v/>
      </c>
      <c r="P260" s="70" t="str">
        <f>IFERROR(INDEX('Controles de Corrupción'!$C$10:$AZ$249,MATCH(A260,'Controles de Corrupción'!$B$10:$B$249,0),42),"")</f>
        <v/>
      </c>
      <c r="Q260" s="62" t="str">
        <f>IFERROR(INDEX('Controles de Corrupción'!$C$10:$AZ$249,MATCH(A260,'Controles de Corrupción'!$B$10:$B$249,0),47),"")</f>
        <v/>
      </c>
    </row>
    <row r="261" spans="1:17" ht="51.75" customHeight="1" x14ac:dyDescent="0.25">
      <c r="A261" s="118" t="s">
        <v>793</v>
      </c>
      <c r="B261" s="842"/>
      <c r="C261" s="845"/>
      <c r="D261" s="723"/>
      <c r="E261" s="847"/>
      <c r="F261" s="724"/>
      <c r="G261" s="724"/>
      <c r="H261" s="837"/>
      <c r="I261" s="724"/>
      <c r="J261" s="724"/>
      <c r="K261" s="724"/>
      <c r="L261" s="724"/>
      <c r="M261" s="70" t="str">
        <f>IFERROR(INDEX('Controles de Corrupción'!$C$10:$AZ$249,MATCH(A261,'Controles de Corrupción'!$B$10:$B$249,0),4),"")</f>
        <v/>
      </c>
      <c r="N261" s="70" t="str">
        <f>IFERROR(INDEX('Controles de Corrupción'!$C$10:$AZ$249,MATCH(A261,'Controles de Corrupción'!$B$10:$B$249,0),40),"")</f>
        <v/>
      </c>
      <c r="O261" s="70" t="str">
        <f>IFERROR(INDEX('Controles de Corrupción'!$C$10:$AZ$249,MATCH(A261,'Controles de Corrupción'!$B$10:$B$249,0),41),"")</f>
        <v/>
      </c>
      <c r="P261" s="70" t="str">
        <f>IFERROR(INDEX('Controles de Corrupción'!$C$10:$AZ$249,MATCH(A261,'Controles de Corrupción'!$B$10:$B$249,0),42),"")</f>
        <v/>
      </c>
      <c r="Q261" s="62" t="str">
        <f>IFERROR(INDEX('Controles de Corrupción'!$C$10:$AZ$249,MATCH(A261,'Controles de Corrupción'!$B$10:$B$249,0),47),"")</f>
        <v/>
      </c>
    </row>
    <row r="262" spans="1:17" ht="51.75" customHeight="1" x14ac:dyDescent="0.25">
      <c r="A262" s="118" t="s">
        <v>794</v>
      </c>
      <c r="B262" s="842"/>
      <c r="C262" s="845"/>
      <c r="D262" s="723"/>
      <c r="E262" s="847"/>
      <c r="F262" s="724"/>
      <c r="G262" s="724"/>
      <c r="H262" s="837"/>
      <c r="I262" s="724"/>
      <c r="J262" s="724"/>
      <c r="K262" s="724"/>
      <c r="L262" s="724"/>
      <c r="M262" s="70" t="str">
        <f>IFERROR(INDEX('Controles de Corrupción'!$C$10:$AZ$249,MATCH(A262,'Controles de Corrupción'!$B$10:$B$249,0),4),"")</f>
        <v/>
      </c>
      <c r="N262" s="70" t="str">
        <f>IFERROR(INDEX('Controles de Corrupción'!$C$10:$AZ$249,MATCH(A262,'Controles de Corrupción'!$B$10:$B$249,0),40),"")</f>
        <v/>
      </c>
      <c r="O262" s="70" t="str">
        <f>IFERROR(INDEX('Controles de Corrupción'!$C$10:$AZ$249,MATCH(A262,'Controles de Corrupción'!$B$10:$B$249,0),41),"")</f>
        <v/>
      </c>
      <c r="P262" s="70" t="str">
        <f>IFERROR(INDEX('Controles de Corrupción'!$C$10:$AZ$249,MATCH(A262,'Controles de Corrupción'!$B$10:$B$249,0),42),"")</f>
        <v/>
      </c>
      <c r="Q262" s="62" t="str">
        <f>IFERROR(INDEX('Controles de Corrupción'!$C$10:$AZ$249,MATCH(A262,'Controles de Corrupción'!$B$10:$B$249,0),47),"")</f>
        <v/>
      </c>
    </row>
    <row r="263" spans="1:17" ht="51.75" customHeight="1" x14ac:dyDescent="0.25">
      <c r="A263" s="118" t="s">
        <v>795</v>
      </c>
      <c r="B263" s="842"/>
      <c r="C263" s="845"/>
      <c r="D263" s="723"/>
      <c r="E263" s="847"/>
      <c r="F263" s="724"/>
      <c r="G263" s="724"/>
      <c r="H263" s="837"/>
      <c r="I263" s="724"/>
      <c r="J263" s="724"/>
      <c r="K263" s="724"/>
      <c r="L263" s="724"/>
      <c r="M263" s="70" t="str">
        <f>IFERROR(INDEX('Controles de Corrupción'!$C$10:$AZ$249,MATCH(A263,'Controles de Corrupción'!$B$10:$B$249,0),4),"")</f>
        <v/>
      </c>
      <c r="N263" s="70" t="str">
        <f>IFERROR(INDEX('Controles de Corrupción'!$C$10:$AZ$249,MATCH(A263,'Controles de Corrupción'!$B$10:$B$249,0),40),"")</f>
        <v/>
      </c>
      <c r="O263" s="70" t="str">
        <f>IFERROR(INDEX('Controles de Corrupción'!$C$10:$AZ$249,MATCH(A263,'Controles de Corrupción'!$B$10:$B$249,0),41),"")</f>
        <v/>
      </c>
      <c r="P263" s="70" t="str">
        <f>IFERROR(INDEX('Controles de Corrupción'!$C$10:$AZ$249,MATCH(A263,'Controles de Corrupción'!$B$10:$B$249,0),42),"")</f>
        <v/>
      </c>
      <c r="Q263" s="62" t="str">
        <f>IFERROR(INDEX('Controles de Corrupción'!$C$10:$AZ$249,MATCH(A263,'Controles de Corrupción'!$B$10:$B$249,0),47),"")</f>
        <v/>
      </c>
    </row>
    <row r="264" spans="1:17" ht="51.75" customHeight="1" x14ac:dyDescent="0.25">
      <c r="A264" s="118" t="s">
        <v>796</v>
      </c>
      <c r="B264" s="843"/>
      <c r="C264" s="845"/>
      <c r="D264" s="723"/>
      <c r="E264" s="847"/>
      <c r="F264" s="724"/>
      <c r="G264" s="724"/>
      <c r="H264" s="734"/>
      <c r="I264" s="724"/>
      <c r="J264" s="724"/>
      <c r="K264" s="724"/>
      <c r="L264" s="724"/>
      <c r="M264" s="70" t="str">
        <f>IFERROR(INDEX('Controles de Corrupción'!$C$10:$AZ$249,MATCH(A264,'Controles de Corrupción'!$B$10:$B$249,0),4),"")</f>
        <v/>
      </c>
      <c r="N264" s="70" t="str">
        <f>IFERROR(INDEX('Controles de Corrupción'!$C$10:$AZ$249,MATCH(A264,'Controles de Corrupción'!$B$10:$B$249,0),40),"")</f>
        <v/>
      </c>
      <c r="O264" s="70" t="str">
        <f>IFERROR(INDEX('Controles de Corrupción'!$C$10:$AZ$249,MATCH(A264,'Controles de Corrupción'!$B$10:$B$249,0),41),"")</f>
        <v/>
      </c>
      <c r="P264" s="70" t="str">
        <f>IFERROR(INDEX('Controles de Corrupción'!$C$10:$AZ$249,MATCH(A264,'Controles de Corrupción'!$B$10:$B$249,0),42),"")</f>
        <v/>
      </c>
      <c r="Q264" s="62" t="str">
        <f>IFERROR(INDEX('Controles de Corrupción'!$C$10:$AZ$249,MATCH(A264,'Controles de Corrupción'!$B$10:$B$249,0),47),"")</f>
        <v/>
      </c>
    </row>
    <row r="265" spans="1:17" ht="51.75" customHeight="1" x14ac:dyDescent="0.25">
      <c r="A265" s="118" t="s">
        <v>797</v>
      </c>
      <c r="B265" s="841"/>
      <c r="C265" s="844" t="str">
        <f>IFERROR(INDEX('Riesgos de Corrupción'!$B$11:$BN$100,MATCH('Mapa Riesgo Corrupción'!B265,'Riesgos de Corrupción'!$B$11:$B$100,0),2),"")</f>
        <v/>
      </c>
      <c r="D265" s="722" t="str">
        <f>IFERROR(INDEX('Riesgos de Corrupción'!$B$11:$BN$100,MATCH('Mapa Riesgo Corrupción'!B265,'Riesgos de Corrupción'!$B$11:$B$100,0),4),"")</f>
        <v/>
      </c>
      <c r="E265" s="846" t="str">
        <f>IFERROR(INDEX('Riesgos de Corrupción'!$B$11:$BN$100,MATCH('Mapa Riesgo Corrupción'!B265,'Riesgos de Corrupción'!$B$11:$B$100,0),5),"")</f>
        <v/>
      </c>
      <c r="F265" s="733" t="str">
        <f>IFERROR(INDEX('Riesgos de Corrupción'!$B$11:$BN$100,MATCH('Mapa Riesgo Corrupción'!B265,'Riesgos de Corrupción'!$B$11:$B$100,0),18),"")</f>
        <v/>
      </c>
      <c r="G265" s="733" t="str">
        <f>IFERROR(INDEX('Riesgos de Corrupción'!$B$11:$BN$100,MATCH('Mapa Riesgo Corrupción'!B265,'Riesgos de Corrupción'!$B$11:$B$100,0),63),"")</f>
        <v/>
      </c>
      <c r="H265" s="836" t="str">
        <f>IFERROR(INDEX('Riesgos de Corrupción'!$B$11:$BN$100,MATCH('Mapa Riesgo Corrupción'!B265,'Riesgos de Corrupción'!$B$11:$B$100,0),64),"")</f>
        <v/>
      </c>
      <c r="I265" s="733" t="str">
        <f>IFERROR(INDEX('Controles de Corrupción'!$C$10:$AZ$249,MATCH('Mapa Riesgo Corrupción'!B265,'Controles de Corrupción'!$C$10:$C$249,0),33),"")</f>
        <v/>
      </c>
      <c r="J265" s="733" t="str">
        <f>IFERROR(INDEX('Controles de Corrupción'!$C$10:$AZ$249,MATCH('Mapa Riesgo Corrupción'!B265,'Controles de Corrupción'!$C$10:$C$249,0),36),"")</f>
        <v/>
      </c>
      <c r="K265" s="733" t="str">
        <f>IFERROR(INDEX('Controles de Corrupción'!$C$10:$AZ$249,MATCH('Mapa Riesgo Corrupción'!B265,'Controles de Corrupción'!$C$10:$C$249,0),37),"")</f>
        <v/>
      </c>
      <c r="L265" s="733" t="str">
        <f>IFERROR(INDEX('Controles de Corrupción'!$C$10:$AZ$249,MATCH('Mapa Riesgo Corrupción'!B265,'Controles de Corrupción'!$C$10:$C$249,0),38),"")</f>
        <v/>
      </c>
      <c r="M265" s="70" t="str">
        <f>IFERROR(INDEX('Controles de Corrupción'!$C$10:$AZ$249,MATCH(A265,'Controles de Corrupción'!$B$10:$B$249,0),4),"")</f>
        <v/>
      </c>
      <c r="N265" s="70" t="str">
        <f>IFERROR(INDEX('Controles de Corrupción'!$C$10:$AZ$249,MATCH(A265,'Controles de Corrupción'!$B$10:$B$249,0),40),"")</f>
        <v/>
      </c>
      <c r="O265" s="70" t="str">
        <f>IFERROR(INDEX('Controles de Corrupción'!$C$10:$AZ$249,MATCH(A265,'Controles de Corrupción'!$B$10:$B$249,0),41),"")</f>
        <v/>
      </c>
      <c r="P265" s="70" t="str">
        <f>IFERROR(INDEX('Controles de Corrupción'!$C$10:$AZ$249,MATCH(A265,'Controles de Corrupción'!$B$10:$B$249,0),42),"")</f>
        <v/>
      </c>
      <c r="Q265" s="62" t="str">
        <f>IFERROR(INDEX('Controles de Corrupción'!$C$10:$AZ$249,MATCH(A265,'Controles de Corrupción'!$B$10:$B$249,0),47),"")</f>
        <v/>
      </c>
    </row>
    <row r="266" spans="1:17" ht="51.75" customHeight="1" x14ac:dyDescent="0.25">
      <c r="A266" s="118" t="s">
        <v>798</v>
      </c>
      <c r="B266" s="842"/>
      <c r="C266" s="845"/>
      <c r="D266" s="723"/>
      <c r="E266" s="847"/>
      <c r="F266" s="724"/>
      <c r="G266" s="724"/>
      <c r="H266" s="837"/>
      <c r="I266" s="724"/>
      <c r="J266" s="724"/>
      <c r="K266" s="724"/>
      <c r="L266" s="724"/>
      <c r="M266" s="70" t="str">
        <f>IFERROR(INDEX('Controles de Corrupción'!$C$10:$AZ$249,MATCH(A266,'Controles de Corrupción'!$B$10:$B$249,0),4),"")</f>
        <v/>
      </c>
      <c r="N266" s="70" t="str">
        <f>IFERROR(INDEX('Controles de Corrupción'!$C$10:$AZ$249,MATCH(A266,'Controles de Corrupción'!$B$10:$B$249,0),40),"")</f>
        <v/>
      </c>
      <c r="O266" s="70" t="str">
        <f>IFERROR(INDEX('Controles de Corrupción'!$C$10:$AZ$249,MATCH(A266,'Controles de Corrupción'!$B$10:$B$249,0),41),"")</f>
        <v/>
      </c>
      <c r="P266" s="70" t="str">
        <f>IFERROR(INDEX('Controles de Corrupción'!$C$10:$AZ$249,MATCH(A266,'Controles de Corrupción'!$B$10:$B$249,0),42),"")</f>
        <v/>
      </c>
      <c r="Q266" s="62" t="str">
        <f>IFERROR(INDEX('Controles de Corrupción'!$C$10:$AZ$249,MATCH(A266,'Controles de Corrupción'!$B$10:$B$249,0),47),"")</f>
        <v/>
      </c>
    </row>
    <row r="267" spans="1:17" ht="51.75" customHeight="1" x14ac:dyDescent="0.25">
      <c r="A267" s="118" t="s">
        <v>799</v>
      </c>
      <c r="B267" s="842"/>
      <c r="C267" s="845"/>
      <c r="D267" s="723"/>
      <c r="E267" s="847"/>
      <c r="F267" s="724"/>
      <c r="G267" s="724"/>
      <c r="H267" s="837"/>
      <c r="I267" s="724"/>
      <c r="J267" s="724"/>
      <c r="K267" s="724"/>
      <c r="L267" s="724"/>
      <c r="M267" s="70" t="str">
        <f>IFERROR(INDEX('Controles de Corrupción'!$C$10:$AZ$249,MATCH(A267,'Controles de Corrupción'!$B$10:$B$249,0),4),"")</f>
        <v/>
      </c>
      <c r="N267" s="70" t="str">
        <f>IFERROR(INDEX('Controles de Corrupción'!$C$10:$AZ$249,MATCH(A267,'Controles de Corrupción'!$B$10:$B$249,0),40),"")</f>
        <v/>
      </c>
      <c r="O267" s="70" t="str">
        <f>IFERROR(INDEX('Controles de Corrupción'!$C$10:$AZ$249,MATCH(A267,'Controles de Corrupción'!$B$10:$B$249,0),41),"")</f>
        <v/>
      </c>
      <c r="P267" s="70" t="str">
        <f>IFERROR(INDEX('Controles de Corrupción'!$C$10:$AZ$249,MATCH(A267,'Controles de Corrupción'!$B$10:$B$249,0),42),"")</f>
        <v/>
      </c>
      <c r="Q267" s="62" t="str">
        <f>IFERROR(INDEX('Controles de Corrupción'!$C$10:$AZ$249,MATCH(A267,'Controles de Corrupción'!$B$10:$B$249,0),47),"")</f>
        <v/>
      </c>
    </row>
    <row r="268" spans="1:17" ht="51.75" customHeight="1" x14ac:dyDescent="0.25">
      <c r="A268" s="118" t="s">
        <v>800</v>
      </c>
      <c r="B268" s="842"/>
      <c r="C268" s="845"/>
      <c r="D268" s="723"/>
      <c r="E268" s="847"/>
      <c r="F268" s="724"/>
      <c r="G268" s="724"/>
      <c r="H268" s="837"/>
      <c r="I268" s="724"/>
      <c r="J268" s="724"/>
      <c r="K268" s="724"/>
      <c r="L268" s="724"/>
      <c r="M268" s="70" t="str">
        <f>IFERROR(INDEX('Controles de Corrupción'!$C$10:$AZ$249,MATCH(A268,'Controles de Corrupción'!$B$10:$B$249,0),4),"")</f>
        <v/>
      </c>
      <c r="N268" s="70" t="str">
        <f>IFERROR(INDEX('Controles de Corrupción'!$C$10:$AZ$249,MATCH(A268,'Controles de Corrupción'!$B$10:$B$249,0),40),"")</f>
        <v/>
      </c>
      <c r="O268" s="70" t="str">
        <f>IFERROR(INDEX('Controles de Corrupción'!$C$10:$AZ$249,MATCH(A268,'Controles de Corrupción'!$B$10:$B$249,0),41),"")</f>
        <v/>
      </c>
      <c r="P268" s="70" t="str">
        <f>IFERROR(INDEX('Controles de Corrupción'!$C$10:$AZ$249,MATCH(A268,'Controles de Corrupción'!$B$10:$B$249,0),42),"")</f>
        <v/>
      </c>
      <c r="Q268" s="62" t="str">
        <f>IFERROR(INDEX('Controles de Corrupción'!$C$10:$AZ$249,MATCH(A268,'Controles de Corrupción'!$B$10:$B$249,0),47),"")</f>
        <v/>
      </c>
    </row>
    <row r="269" spans="1:17" ht="51.75" customHeight="1" x14ac:dyDescent="0.25">
      <c r="A269" s="118" t="s">
        <v>801</v>
      </c>
      <c r="B269" s="842"/>
      <c r="C269" s="845"/>
      <c r="D269" s="723"/>
      <c r="E269" s="847"/>
      <c r="F269" s="724"/>
      <c r="G269" s="724"/>
      <c r="H269" s="837"/>
      <c r="I269" s="724"/>
      <c r="J269" s="724"/>
      <c r="K269" s="724"/>
      <c r="L269" s="724"/>
      <c r="M269" s="70" t="str">
        <f>IFERROR(INDEX('Controles de Corrupción'!$C$10:$AZ$249,MATCH(A269,'Controles de Corrupción'!$B$10:$B$249,0),4),"")</f>
        <v/>
      </c>
      <c r="N269" s="70" t="str">
        <f>IFERROR(INDEX('Controles de Corrupción'!$C$10:$AZ$249,MATCH(A269,'Controles de Corrupción'!$B$10:$B$249,0),40),"")</f>
        <v/>
      </c>
      <c r="O269" s="70" t="str">
        <f>IFERROR(INDEX('Controles de Corrupción'!$C$10:$AZ$249,MATCH(A269,'Controles de Corrupción'!$B$10:$B$249,0),41),"")</f>
        <v/>
      </c>
      <c r="P269" s="70" t="str">
        <f>IFERROR(INDEX('Controles de Corrupción'!$C$10:$AZ$249,MATCH(A269,'Controles de Corrupción'!$B$10:$B$249,0),42),"")</f>
        <v/>
      </c>
      <c r="Q269" s="62" t="str">
        <f>IFERROR(INDEX('Controles de Corrupción'!$C$10:$AZ$249,MATCH(A269,'Controles de Corrupción'!$B$10:$B$249,0),47),"")</f>
        <v/>
      </c>
    </row>
    <row r="270" spans="1:17" ht="51.75" customHeight="1" x14ac:dyDescent="0.25">
      <c r="A270" s="118" t="s">
        <v>802</v>
      </c>
      <c r="B270" s="843"/>
      <c r="C270" s="845"/>
      <c r="D270" s="723"/>
      <c r="E270" s="847"/>
      <c r="F270" s="724"/>
      <c r="G270" s="724"/>
      <c r="H270" s="734"/>
      <c r="I270" s="724"/>
      <c r="J270" s="724"/>
      <c r="K270" s="724"/>
      <c r="L270" s="724"/>
      <c r="M270" s="70" t="str">
        <f>IFERROR(INDEX('Controles de Corrupción'!$C$10:$AZ$249,MATCH(A270,'Controles de Corrupción'!$B$10:$B$249,0),4),"")</f>
        <v/>
      </c>
      <c r="N270" s="70" t="str">
        <f>IFERROR(INDEX('Controles de Corrupción'!$C$10:$AZ$249,MATCH(A270,'Controles de Corrupción'!$B$10:$B$249,0),40),"")</f>
        <v/>
      </c>
      <c r="O270" s="70" t="str">
        <f>IFERROR(INDEX('Controles de Corrupción'!$C$10:$AZ$249,MATCH(A270,'Controles de Corrupción'!$B$10:$B$249,0),41),"")</f>
        <v/>
      </c>
      <c r="P270" s="70" t="str">
        <f>IFERROR(INDEX('Controles de Corrupción'!$C$10:$AZ$249,MATCH(A270,'Controles de Corrupción'!$B$10:$B$249,0),42),"")</f>
        <v/>
      </c>
      <c r="Q270" s="62" t="str">
        <f>IFERROR(INDEX('Controles de Corrupción'!$C$10:$AZ$249,MATCH(A270,'Controles de Corrupción'!$B$10:$B$249,0),47),"")</f>
        <v/>
      </c>
    </row>
    <row r="271" spans="1:17" ht="51.75" customHeight="1" x14ac:dyDescent="0.25">
      <c r="A271" s="118" t="s">
        <v>803</v>
      </c>
      <c r="B271" s="841"/>
      <c r="C271" s="844" t="str">
        <f>IFERROR(INDEX('Riesgos de Corrupción'!$B$11:$BN$100,MATCH('Mapa Riesgo Corrupción'!B271,'Riesgos de Corrupción'!$B$11:$B$100,0),2),"")</f>
        <v/>
      </c>
      <c r="D271" s="722" t="str">
        <f>IFERROR(INDEX('Riesgos de Corrupción'!$B$11:$BN$100,MATCH('Mapa Riesgo Corrupción'!B271,'Riesgos de Corrupción'!$B$11:$B$100,0),4),"")</f>
        <v/>
      </c>
      <c r="E271" s="846" t="str">
        <f>IFERROR(INDEX('Riesgos de Corrupción'!$B$11:$BN$100,MATCH('Mapa Riesgo Corrupción'!B271,'Riesgos de Corrupción'!$B$11:$B$100,0),5),"")</f>
        <v/>
      </c>
      <c r="F271" s="733" t="str">
        <f>IFERROR(INDEX('Riesgos de Corrupción'!$B$11:$BN$100,MATCH('Mapa Riesgo Corrupción'!B271,'Riesgos de Corrupción'!$B$11:$B$100,0),18),"")</f>
        <v/>
      </c>
      <c r="G271" s="733" t="str">
        <f>IFERROR(INDEX('Riesgos de Corrupción'!$B$11:$BN$100,MATCH('Mapa Riesgo Corrupción'!B271,'Riesgos de Corrupción'!$B$11:$B$100,0),63),"")</f>
        <v/>
      </c>
      <c r="H271" s="836" t="str">
        <f>IFERROR(INDEX('Riesgos de Corrupción'!$B$11:$BN$100,MATCH('Mapa Riesgo Corrupción'!B271,'Riesgos de Corrupción'!$B$11:$B$100,0),64),"")</f>
        <v/>
      </c>
      <c r="I271" s="733" t="str">
        <f>IFERROR(INDEX('Controles de Corrupción'!$C$10:$AZ$249,MATCH('Mapa Riesgo Corrupción'!B271,'Controles de Corrupción'!$C$10:$C$249,0),33),"")</f>
        <v/>
      </c>
      <c r="J271" s="733" t="str">
        <f>IFERROR(INDEX('Controles de Corrupción'!$C$10:$AZ$249,MATCH('Mapa Riesgo Corrupción'!B271,'Controles de Corrupción'!$C$10:$C$249,0),36),"")</f>
        <v/>
      </c>
      <c r="K271" s="733" t="str">
        <f>IFERROR(INDEX('Controles de Corrupción'!$C$10:$AZ$249,MATCH('Mapa Riesgo Corrupción'!B271,'Controles de Corrupción'!$C$10:$C$249,0),37),"")</f>
        <v/>
      </c>
      <c r="L271" s="733" t="str">
        <f>IFERROR(INDEX('Controles de Corrupción'!$C$10:$AZ$249,MATCH('Mapa Riesgo Corrupción'!B271,'Controles de Corrupción'!$C$10:$C$249,0),38),"")</f>
        <v/>
      </c>
      <c r="M271" s="70" t="str">
        <f>IFERROR(INDEX('Controles de Corrupción'!$C$10:$AZ$249,MATCH(A271,'Controles de Corrupción'!$B$10:$B$249,0),4),"")</f>
        <v/>
      </c>
      <c r="N271" s="70" t="str">
        <f>IFERROR(INDEX('Controles de Corrupción'!$C$10:$AZ$249,MATCH(A271,'Controles de Corrupción'!$B$10:$B$249,0),40),"")</f>
        <v/>
      </c>
      <c r="O271" s="70" t="str">
        <f>IFERROR(INDEX('Controles de Corrupción'!$C$10:$AZ$249,MATCH(A271,'Controles de Corrupción'!$B$10:$B$249,0),41),"")</f>
        <v/>
      </c>
      <c r="P271" s="70" t="str">
        <f>IFERROR(INDEX('Controles de Corrupción'!$C$10:$AZ$249,MATCH(A271,'Controles de Corrupción'!$B$10:$B$249,0),42),"")</f>
        <v/>
      </c>
      <c r="Q271" s="62" t="str">
        <f>IFERROR(INDEX('Controles de Corrupción'!$C$10:$AZ$249,MATCH(A271,'Controles de Corrupción'!$B$10:$B$249,0),47),"")</f>
        <v/>
      </c>
    </row>
    <row r="272" spans="1:17" ht="51.75" customHeight="1" x14ac:dyDescent="0.25">
      <c r="A272" s="118" t="s">
        <v>804</v>
      </c>
      <c r="B272" s="842"/>
      <c r="C272" s="845"/>
      <c r="D272" s="723"/>
      <c r="E272" s="847"/>
      <c r="F272" s="724"/>
      <c r="G272" s="724"/>
      <c r="H272" s="837"/>
      <c r="I272" s="724"/>
      <c r="J272" s="724"/>
      <c r="K272" s="724"/>
      <c r="L272" s="724"/>
      <c r="M272" s="70" t="str">
        <f>IFERROR(INDEX('Controles de Corrupción'!$C$10:$AZ$249,MATCH(A272,'Controles de Corrupción'!$B$10:$B$249,0),4),"")</f>
        <v/>
      </c>
      <c r="N272" s="70" t="str">
        <f>IFERROR(INDEX('Controles de Corrupción'!$C$10:$AZ$249,MATCH(A272,'Controles de Corrupción'!$B$10:$B$249,0),40),"")</f>
        <v/>
      </c>
      <c r="O272" s="70" t="str">
        <f>IFERROR(INDEX('Controles de Corrupción'!$C$10:$AZ$249,MATCH(A272,'Controles de Corrupción'!$B$10:$B$249,0),41),"")</f>
        <v/>
      </c>
      <c r="P272" s="70" t="str">
        <f>IFERROR(INDEX('Controles de Corrupción'!$C$10:$AZ$249,MATCH(A272,'Controles de Corrupción'!$B$10:$B$249,0),42),"")</f>
        <v/>
      </c>
      <c r="Q272" s="62" t="str">
        <f>IFERROR(INDEX('Controles de Corrupción'!$C$10:$AZ$249,MATCH(A272,'Controles de Corrupción'!$B$10:$B$249,0),47),"")</f>
        <v/>
      </c>
    </row>
    <row r="273" spans="1:17" ht="51.75" customHeight="1" x14ac:dyDescent="0.25">
      <c r="A273" s="118" t="s">
        <v>805</v>
      </c>
      <c r="B273" s="842"/>
      <c r="C273" s="845"/>
      <c r="D273" s="723"/>
      <c r="E273" s="847"/>
      <c r="F273" s="724"/>
      <c r="G273" s="724"/>
      <c r="H273" s="837"/>
      <c r="I273" s="724"/>
      <c r="J273" s="724"/>
      <c r="K273" s="724"/>
      <c r="L273" s="724"/>
      <c r="M273" s="70" t="str">
        <f>IFERROR(INDEX('Controles de Corrupción'!$C$10:$AZ$249,MATCH(A273,'Controles de Corrupción'!$B$10:$B$249,0),4),"")</f>
        <v/>
      </c>
      <c r="N273" s="70" t="str">
        <f>IFERROR(INDEX('Controles de Corrupción'!$C$10:$AZ$249,MATCH(A273,'Controles de Corrupción'!$B$10:$B$249,0),40),"")</f>
        <v/>
      </c>
      <c r="O273" s="70" t="str">
        <f>IFERROR(INDEX('Controles de Corrupción'!$C$10:$AZ$249,MATCH(A273,'Controles de Corrupción'!$B$10:$B$249,0),41),"")</f>
        <v/>
      </c>
      <c r="P273" s="70" t="str">
        <f>IFERROR(INDEX('Controles de Corrupción'!$C$10:$AZ$249,MATCH(A273,'Controles de Corrupción'!$B$10:$B$249,0),42),"")</f>
        <v/>
      </c>
      <c r="Q273" s="62" t="str">
        <f>IFERROR(INDEX('Controles de Corrupción'!$C$10:$AZ$249,MATCH(A273,'Controles de Corrupción'!$B$10:$B$249,0),47),"")</f>
        <v/>
      </c>
    </row>
    <row r="274" spans="1:17" ht="51.75" customHeight="1" x14ac:dyDescent="0.25">
      <c r="A274" s="118" t="s">
        <v>806</v>
      </c>
      <c r="B274" s="842"/>
      <c r="C274" s="845"/>
      <c r="D274" s="723"/>
      <c r="E274" s="847"/>
      <c r="F274" s="724"/>
      <c r="G274" s="724"/>
      <c r="H274" s="837"/>
      <c r="I274" s="724"/>
      <c r="J274" s="724"/>
      <c r="K274" s="724"/>
      <c r="L274" s="724"/>
      <c r="M274" s="70" t="str">
        <f>IFERROR(INDEX('Controles de Corrupción'!$C$10:$AZ$249,MATCH(A274,'Controles de Corrupción'!$B$10:$B$249,0),4),"")</f>
        <v/>
      </c>
      <c r="N274" s="70" t="str">
        <f>IFERROR(INDEX('Controles de Corrupción'!$C$10:$AZ$249,MATCH(A274,'Controles de Corrupción'!$B$10:$B$249,0),40),"")</f>
        <v/>
      </c>
      <c r="O274" s="70" t="str">
        <f>IFERROR(INDEX('Controles de Corrupción'!$C$10:$AZ$249,MATCH(A274,'Controles de Corrupción'!$B$10:$B$249,0),41),"")</f>
        <v/>
      </c>
      <c r="P274" s="70" t="str">
        <f>IFERROR(INDEX('Controles de Corrupción'!$C$10:$AZ$249,MATCH(A274,'Controles de Corrupción'!$B$10:$B$249,0),42),"")</f>
        <v/>
      </c>
      <c r="Q274" s="62" t="str">
        <f>IFERROR(INDEX('Controles de Corrupción'!$C$10:$AZ$249,MATCH(A274,'Controles de Corrupción'!$B$10:$B$249,0),47),"")</f>
        <v/>
      </c>
    </row>
    <row r="275" spans="1:17" ht="51.75" customHeight="1" x14ac:dyDescent="0.25">
      <c r="A275" s="118" t="s">
        <v>807</v>
      </c>
      <c r="B275" s="842"/>
      <c r="C275" s="845"/>
      <c r="D275" s="723"/>
      <c r="E275" s="847"/>
      <c r="F275" s="724"/>
      <c r="G275" s="724"/>
      <c r="H275" s="837"/>
      <c r="I275" s="724"/>
      <c r="J275" s="724"/>
      <c r="K275" s="724"/>
      <c r="L275" s="724"/>
      <c r="M275" s="70" t="str">
        <f>IFERROR(INDEX('Controles de Corrupción'!$C$10:$AZ$249,MATCH(A275,'Controles de Corrupción'!$B$10:$B$249,0),4),"")</f>
        <v/>
      </c>
      <c r="N275" s="70" t="str">
        <f>IFERROR(INDEX('Controles de Corrupción'!$C$10:$AZ$249,MATCH(A275,'Controles de Corrupción'!$B$10:$B$249,0),40),"")</f>
        <v/>
      </c>
      <c r="O275" s="70" t="str">
        <f>IFERROR(INDEX('Controles de Corrupción'!$C$10:$AZ$249,MATCH(A275,'Controles de Corrupción'!$B$10:$B$249,0),41),"")</f>
        <v/>
      </c>
      <c r="P275" s="70" t="str">
        <f>IFERROR(INDEX('Controles de Corrupción'!$C$10:$AZ$249,MATCH(A275,'Controles de Corrupción'!$B$10:$B$249,0),42),"")</f>
        <v/>
      </c>
      <c r="Q275" s="62" t="str">
        <f>IFERROR(INDEX('Controles de Corrupción'!$C$10:$AZ$249,MATCH(A275,'Controles de Corrupción'!$B$10:$B$249,0),47),"")</f>
        <v/>
      </c>
    </row>
    <row r="276" spans="1:17" ht="51.75" customHeight="1" x14ac:dyDescent="0.25">
      <c r="A276" s="118" t="s">
        <v>808</v>
      </c>
      <c r="B276" s="843"/>
      <c r="C276" s="845"/>
      <c r="D276" s="723"/>
      <c r="E276" s="847"/>
      <c r="F276" s="724"/>
      <c r="G276" s="724"/>
      <c r="H276" s="734"/>
      <c r="I276" s="724"/>
      <c r="J276" s="724"/>
      <c r="K276" s="724"/>
      <c r="L276" s="724"/>
      <c r="M276" s="70" t="str">
        <f>IFERROR(INDEX('Controles de Corrupción'!$C$10:$AZ$249,MATCH(A276,'Controles de Corrupción'!$B$10:$B$249,0),4),"")</f>
        <v/>
      </c>
      <c r="N276" s="70" t="str">
        <f>IFERROR(INDEX('Controles de Corrupción'!$C$10:$AZ$249,MATCH(A276,'Controles de Corrupción'!$B$10:$B$249,0),40),"")</f>
        <v/>
      </c>
      <c r="O276" s="70" t="str">
        <f>IFERROR(INDEX('Controles de Corrupción'!$C$10:$AZ$249,MATCH(A276,'Controles de Corrupción'!$B$10:$B$249,0),41),"")</f>
        <v/>
      </c>
      <c r="P276" s="70" t="str">
        <f>IFERROR(INDEX('Controles de Corrupción'!$C$10:$AZ$249,MATCH(A276,'Controles de Corrupción'!$B$10:$B$249,0),42),"")</f>
        <v/>
      </c>
      <c r="Q276" s="62" t="str">
        <f>IFERROR(INDEX('Controles de Corrupción'!$C$10:$AZ$249,MATCH(A276,'Controles de Corrupción'!$B$10:$B$249,0),47),"")</f>
        <v/>
      </c>
    </row>
    <row r="277" spans="1:17" ht="51.75" customHeight="1" x14ac:dyDescent="0.25">
      <c r="A277" s="118" t="s">
        <v>809</v>
      </c>
      <c r="B277" s="841"/>
      <c r="C277" s="844" t="str">
        <f>IFERROR(INDEX('Riesgos de Corrupción'!$B$11:$BN$100,MATCH('Mapa Riesgo Corrupción'!B277,'Riesgos de Corrupción'!$B$11:$B$100,0),2),"")</f>
        <v/>
      </c>
      <c r="D277" s="722" t="str">
        <f>IFERROR(INDEX('Riesgos de Corrupción'!$B$11:$BN$100,MATCH('Mapa Riesgo Corrupción'!B277,'Riesgos de Corrupción'!$B$11:$B$100,0),4),"")</f>
        <v/>
      </c>
      <c r="E277" s="846" t="str">
        <f>IFERROR(INDEX('Riesgos de Corrupción'!$B$11:$BN$100,MATCH('Mapa Riesgo Corrupción'!B277,'Riesgos de Corrupción'!$B$11:$B$100,0),5),"")</f>
        <v/>
      </c>
      <c r="F277" s="733" t="str">
        <f>IFERROR(INDEX('Riesgos de Corrupción'!$B$11:$BN$100,MATCH('Mapa Riesgo Corrupción'!B277,'Riesgos de Corrupción'!$B$11:$B$100,0),18),"")</f>
        <v/>
      </c>
      <c r="G277" s="733" t="str">
        <f>IFERROR(INDEX('Riesgos de Corrupción'!$B$11:$BN$100,MATCH('Mapa Riesgo Corrupción'!B277,'Riesgos de Corrupción'!$B$11:$B$100,0),63),"")</f>
        <v/>
      </c>
      <c r="H277" s="836" t="str">
        <f>IFERROR(INDEX('Riesgos de Corrupción'!$B$11:$BN$100,MATCH('Mapa Riesgo Corrupción'!B277,'Riesgos de Corrupción'!$B$11:$B$100,0),64),"")</f>
        <v/>
      </c>
      <c r="I277" s="733" t="str">
        <f>IFERROR(INDEX('Controles de Corrupción'!$C$10:$AZ$249,MATCH('Mapa Riesgo Corrupción'!B277,'Controles de Corrupción'!$C$10:$C$249,0),33),"")</f>
        <v/>
      </c>
      <c r="J277" s="733" t="str">
        <f>IFERROR(INDEX('Controles de Corrupción'!$C$10:$AZ$249,MATCH('Mapa Riesgo Corrupción'!B277,'Controles de Corrupción'!$C$10:$C$249,0),36),"")</f>
        <v/>
      </c>
      <c r="K277" s="733" t="str">
        <f>IFERROR(INDEX('Controles de Corrupción'!$C$10:$AZ$249,MATCH('Mapa Riesgo Corrupción'!B277,'Controles de Corrupción'!$C$10:$C$249,0),37),"")</f>
        <v/>
      </c>
      <c r="L277" s="733" t="str">
        <f>IFERROR(INDEX('Controles de Corrupción'!$C$10:$AZ$249,MATCH('Mapa Riesgo Corrupción'!B277,'Controles de Corrupción'!$C$10:$C$249,0),38),"")</f>
        <v/>
      </c>
      <c r="M277" s="70" t="str">
        <f>IFERROR(INDEX('Controles de Corrupción'!$C$10:$AZ$249,MATCH(A277,'Controles de Corrupción'!$B$10:$B$249,0),4),"")</f>
        <v/>
      </c>
      <c r="N277" s="70" t="str">
        <f>IFERROR(INDEX('Controles de Corrupción'!$C$10:$AZ$249,MATCH(A277,'Controles de Corrupción'!$B$10:$B$249,0),40),"")</f>
        <v/>
      </c>
      <c r="O277" s="70" t="str">
        <f>IFERROR(INDEX('Controles de Corrupción'!$C$10:$AZ$249,MATCH(A277,'Controles de Corrupción'!$B$10:$B$249,0),41),"")</f>
        <v/>
      </c>
      <c r="P277" s="70" t="str">
        <f>IFERROR(INDEX('Controles de Corrupción'!$C$10:$AZ$249,MATCH(A277,'Controles de Corrupción'!$B$10:$B$249,0),42),"")</f>
        <v/>
      </c>
      <c r="Q277" s="62" t="str">
        <f>IFERROR(INDEX('Controles de Corrupción'!$C$10:$AZ$249,MATCH(A277,'Controles de Corrupción'!$B$10:$B$249,0),47),"")</f>
        <v/>
      </c>
    </row>
    <row r="278" spans="1:17" ht="51.75" customHeight="1" x14ac:dyDescent="0.25">
      <c r="A278" s="118" t="s">
        <v>810</v>
      </c>
      <c r="B278" s="842"/>
      <c r="C278" s="845"/>
      <c r="D278" s="723"/>
      <c r="E278" s="847"/>
      <c r="F278" s="724"/>
      <c r="G278" s="724"/>
      <c r="H278" s="837"/>
      <c r="I278" s="724"/>
      <c r="J278" s="724"/>
      <c r="K278" s="724"/>
      <c r="L278" s="724"/>
      <c r="M278" s="70" t="str">
        <f>IFERROR(INDEX('Controles de Corrupción'!$C$10:$AZ$249,MATCH(A278,'Controles de Corrupción'!$B$10:$B$249,0),4),"")</f>
        <v/>
      </c>
      <c r="N278" s="70" t="str">
        <f>IFERROR(INDEX('Controles de Corrupción'!$C$10:$AZ$249,MATCH(A278,'Controles de Corrupción'!$B$10:$B$249,0),40),"")</f>
        <v/>
      </c>
      <c r="O278" s="70" t="str">
        <f>IFERROR(INDEX('Controles de Corrupción'!$C$10:$AZ$249,MATCH(A278,'Controles de Corrupción'!$B$10:$B$249,0),41),"")</f>
        <v/>
      </c>
      <c r="P278" s="70" t="str">
        <f>IFERROR(INDEX('Controles de Corrupción'!$C$10:$AZ$249,MATCH(A278,'Controles de Corrupción'!$B$10:$B$249,0),42),"")</f>
        <v/>
      </c>
      <c r="Q278" s="62" t="str">
        <f>IFERROR(INDEX('Controles de Corrupción'!$C$10:$AZ$249,MATCH(A278,'Controles de Corrupción'!$B$10:$B$249,0),47),"")</f>
        <v/>
      </c>
    </row>
    <row r="279" spans="1:17" ht="51.75" customHeight="1" x14ac:dyDescent="0.25">
      <c r="A279" s="118" t="s">
        <v>811</v>
      </c>
      <c r="B279" s="842"/>
      <c r="C279" s="845"/>
      <c r="D279" s="723"/>
      <c r="E279" s="847"/>
      <c r="F279" s="724"/>
      <c r="G279" s="724"/>
      <c r="H279" s="837"/>
      <c r="I279" s="724"/>
      <c r="J279" s="724"/>
      <c r="K279" s="724"/>
      <c r="L279" s="724"/>
      <c r="M279" s="70" t="str">
        <f>IFERROR(INDEX('Controles de Corrupción'!$C$10:$AZ$249,MATCH(A279,'Controles de Corrupción'!$B$10:$B$249,0),4),"")</f>
        <v/>
      </c>
      <c r="N279" s="70" t="str">
        <f>IFERROR(INDEX('Controles de Corrupción'!$C$10:$AZ$249,MATCH(A279,'Controles de Corrupción'!$B$10:$B$249,0),40),"")</f>
        <v/>
      </c>
      <c r="O279" s="70" t="str">
        <f>IFERROR(INDEX('Controles de Corrupción'!$C$10:$AZ$249,MATCH(A279,'Controles de Corrupción'!$B$10:$B$249,0),41),"")</f>
        <v/>
      </c>
      <c r="P279" s="70" t="str">
        <f>IFERROR(INDEX('Controles de Corrupción'!$C$10:$AZ$249,MATCH(A279,'Controles de Corrupción'!$B$10:$B$249,0),42),"")</f>
        <v/>
      </c>
      <c r="Q279" s="62" t="str">
        <f>IFERROR(INDEX('Controles de Corrupción'!$C$10:$AZ$249,MATCH(A279,'Controles de Corrupción'!$B$10:$B$249,0),47),"")</f>
        <v/>
      </c>
    </row>
    <row r="280" spans="1:17" ht="51.75" customHeight="1" x14ac:dyDescent="0.25">
      <c r="A280" s="118" t="s">
        <v>812</v>
      </c>
      <c r="B280" s="842"/>
      <c r="C280" s="845"/>
      <c r="D280" s="723"/>
      <c r="E280" s="847"/>
      <c r="F280" s="724"/>
      <c r="G280" s="724"/>
      <c r="H280" s="837"/>
      <c r="I280" s="724"/>
      <c r="J280" s="724"/>
      <c r="K280" s="724"/>
      <c r="L280" s="724"/>
      <c r="M280" s="70" t="str">
        <f>IFERROR(INDEX('Controles de Corrupción'!$C$10:$AZ$249,MATCH(A280,'Controles de Corrupción'!$B$10:$B$249,0),4),"")</f>
        <v/>
      </c>
      <c r="N280" s="70" t="str">
        <f>IFERROR(INDEX('Controles de Corrupción'!$C$10:$AZ$249,MATCH(A280,'Controles de Corrupción'!$B$10:$B$249,0),40),"")</f>
        <v/>
      </c>
      <c r="O280" s="70" t="str">
        <f>IFERROR(INDEX('Controles de Corrupción'!$C$10:$AZ$249,MATCH(A280,'Controles de Corrupción'!$B$10:$B$249,0),41),"")</f>
        <v/>
      </c>
      <c r="P280" s="70" t="str">
        <f>IFERROR(INDEX('Controles de Corrupción'!$C$10:$AZ$249,MATCH(A280,'Controles de Corrupción'!$B$10:$B$249,0),42),"")</f>
        <v/>
      </c>
      <c r="Q280" s="62" t="str">
        <f>IFERROR(INDEX('Controles de Corrupción'!$C$10:$AZ$249,MATCH(A280,'Controles de Corrupción'!$B$10:$B$249,0),47),"")</f>
        <v/>
      </c>
    </row>
    <row r="281" spans="1:17" ht="51.75" customHeight="1" x14ac:dyDescent="0.25">
      <c r="A281" s="118" t="s">
        <v>813</v>
      </c>
      <c r="B281" s="842"/>
      <c r="C281" s="845"/>
      <c r="D281" s="723"/>
      <c r="E281" s="847"/>
      <c r="F281" s="724"/>
      <c r="G281" s="724"/>
      <c r="H281" s="837"/>
      <c r="I281" s="724"/>
      <c r="J281" s="724"/>
      <c r="K281" s="724"/>
      <c r="L281" s="724"/>
      <c r="M281" s="70" t="str">
        <f>IFERROR(INDEX('Controles de Corrupción'!$C$10:$AZ$249,MATCH(A281,'Controles de Corrupción'!$B$10:$B$249,0),4),"")</f>
        <v/>
      </c>
      <c r="N281" s="70" t="str">
        <f>IFERROR(INDEX('Controles de Corrupción'!$C$10:$AZ$249,MATCH(A281,'Controles de Corrupción'!$B$10:$B$249,0),40),"")</f>
        <v/>
      </c>
      <c r="O281" s="70" t="str">
        <f>IFERROR(INDEX('Controles de Corrupción'!$C$10:$AZ$249,MATCH(A281,'Controles de Corrupción'!$B$10:$B$249,0),41),"")</f>
        <v/>
      </c>
      <c r="P281" s="70" t="str">
        <f>IFERROR(INDEX('Controles de Corrupción'!$C$10:$AZ$249,MATCH(A281,'Controles de Corrupción'!$B$10:$B$249,0),42),"")</f>
        <v/>
      </c>
      <c r="Q281" s="62" t="str">
        <f>IFERROR(INDEX('Controles de Corrupción'!$C$10:$AZ$249,MATCH(A281,'Controles de Corrupción'!$B$10:$B$249,0),47),"")</f>
        <v/>
      </c>
    </row>
    <row r="282" spans="1:17" ht="51.75" customHeight="1" x14ac:dyDescent="0.25">
      <c r="A282" s="118" t="s">
        <v>814</v>
      </c>
      <c r="B282" s="843"/>
      <c r="C282" s="845"/>
      <c r="D282" s="723"/>
      <c r="E282" s="847"/>
      <c r="F282" s="724"/>
      <c r="G282" s="724"/>
      <c r="H282" s="734"/>
      <c r="I282" s="724"/>
      <c r="J282" s="724"/>
      <c r="K282" s="724"/>
      <c r="L282" s="724"/>
      <c r="M282" s="70" t="str">
        <f>IFERROR(INDEX('Controles de Corrupción'!$C$10:$AZ$249,MATCH(A282,'Controles de Corrupción'!$B$10:$B$249,0),4),"")</f>
        <v/>
      </c>
      <c r="N282" s="70" t="str">
        <f>IFERROR(INDEX('Controles de Corrupción'!$C$10:$AZ$249,MATCH(A282,'Controles de Corrupción'!$B$10:$B$249,0),40),"")</f>
        <v/>
      </c>
      <c r="O282" s="70" t="str">
        <f>IFERROR(INDEX('Controles de Corrupción'!$C$10:$AZ$249,MATCH(A282,'Controles de Corrupción'!$B$10:$B$249,0),41),"")</f>
        <v/>
      </c>
      <c r="P282" s="70" t="str">
        <f>IFERROR(INDEX('Controles de Corrupción'!$C$10:$AZ$249,MATCH(A282,'Controles de Corrupción'!$B$10:$B$249,0),42),"")</f>
        <v/>
      </c>
      <c r="Q282" s="62" t="str">
        <f>IFERROR(INDEX('Controles de Corrupción'!$C$10:$AZ$249,MATCH(A282,'Controles de Corrupción'!$B$10:$B$249,0),47),"")</f>
        <v/>
      </c>
    </row>
    <row r="283" spans="1:17" ht="51.75" customHeight="1" x14ac:dyDescent="0.25">
      <c r="A283" s="118" t="s">
        <v>815</v>
      </c>
      <c r="B283" s="841"/>
      <c r="C283" s="844" t="str">
        <f>IFERROR(INDEX('Riesgos de Corrupción'!$B$11:$BN$100,MATCH('Mapa Riesgo Corrupción'!B283,'Riesgos de Corrupción'!$B$11:$B$100,0),2),"")</f>
        <v/>
      </c>
      <c r="D283" s="722" t="str">
        <f>IFERROR(INDEX('Riesgos de Corrupción'!$B$11:$BN$100,MATCH('Mapa Riesgo Corrupción'!B283,'Riesgos de Corrupción'!$B$11:$B$100,0),4),"")</f>
        <v/>
      </c>
      <c r="E283" s="846" t="str">
        <f>IFERROR(INDEX('Riesgos de Corrupción'!$B$11:$BN$100,MATCH('Mapa Riesgo Corrupción'!B283,'Riesgos de Corrupción'!$B$11:$B$100,0),5),"")</f>
        <v/>
      </c>
      <c r="F283" s="733" t="str">
        <f>IFERROR(INDEX('Riesgos de Corrupción'!$B$11:$BN$100,MATCH('Mapa Riesgo Corrupción'!B283,'Riesgos de Corrupción'!$B$11:$B$100,0),18),"")</f>
        <v/>
      </c>
      <c r="G283" s="733" t="str">
        <f>IFERROR(INDEX('Riesgos de Corrupción'!$B$11:$BN$100,MATCH('Mapa Riesgo Corrupción'!B283,'Riesgos de Corrupción'!$B$11:$B$100,0),63),"")</f>
        <v/>
      </c>
      <c r="H283" s="836" t="str">
        <f>IFERROR(INDEX('Riesgos de Corrupción'!$B$11:$BN$100,MATCH('Mapa Riesgo Corrupción'!B283,'Riesgos de Corrupción'!$B$11:$B$100,0),64),"")</f>
        <v/>
      </c>
      <c r="I283" s="733" t="str">
        <f>IFERROR(INDEX('Controles de Corrupción'!$C$10:$AZ$249,MATCH('Mapa Riesgo Corrupción'!B283,'Controles de Corrupción'!$C$10:$C$249,0),33),"")</f>
        <v/>
      </c>
      <c r="J283" s="733" t="str">
        <f>IFERROR(INDEX('Controles de Corrupción'!$C$10:$AZ$249,MATCH('Mapa Riesgo Corrupción'!B283,'Controles de Corrupción'!$C$10:$C$249,0),36),"")</f>
        <v/>
      </c>
      <c r="K283" s="733" t="str">
        <f>IFERROR(INDEX('Controles de Corrupción'!$C$10:$AZ$249,MATCH('Mapa Riesgo Corrupción'!B283,'Controles de Corrupción'!$C$10:$C$249,0),37),"")</f>
        <v/>
      </c>
      <c r="L283" s="733" t="str">
        <f>IFERROR(INDEX('Controles de Corrupción'!$C$10:$AZ$249,MATCH('Mapa Riesgo Corrupción'!B283,'Controles de Corrupción'!$C$10:$C$249,0),38),"")</f>
        <v/>
      </c>
      <c r="M283" s="70" t="str">
        <f>IFERROR(INDEX('Controles de Corrupción'!$C$10:$AZ$249,MATCH(A283,'Controles de Corrupción'!$B$10:$B$249,0),4),"")</f>
        <v/>
      </c>
      <c r="N283" s="70" t="str">
        <f>IFERROR(INDEX('Controles de Corrupción'!$C$10:$AZ$249,MATCH(A283,'Controles de Corrupción'!$B$10:$B$249,0),40),"")</f>
        <v/>
      </c>
      <c r="O283" s="70" t="str">
        <f>IFERROR(INDEX('Controles de Corrupción'!$C$10:$AZ$249,MATCH(A283,'Controles de Corrupción'!$B$10:$B$249,0),41),"")</f>
        <v/>
      </c>
      <c r="P283" s="70" t="str">
        <f>IFERROR(INDEX('Controles de Corrupción'!$C$10:$AZ$249,MATCH(A283,'Controles de Corrupción'!$B$10:$B$249,0),42),"")</f>
        <v/>
      </c>
      <c r="Q283" s="62" t="str">
        <f>IFERROR(INDEX('Controles de Corrupción'!$C$10:$AZ$249,MATCH(A283,'Controles de Corrupción'!$B$10:$B$249,0),47),"")</f>
        <v/>
      </c>
    </row>
    <row r="284" spans="1:17" ht="51.75" customHeight="1" x14ac:dyDescent="0.25">
      <c r="A284" s="118" t="s">
        <v>816</v>
      </c>
      <c r="B284" s="842"/>
      <c r="C284" s="845"/>
      <c r="D284" s="723"/>
      <c r="E284" s="847"/>
      <c r="F284" s="724"/>
      <c r="G284" s="724"/>
      <c r="H284" s="837"/>
      <c r="I284" s="724"/>
      <c r="J284" s="724"/>
      <c r="K284" s="724"/>
      <c r="L284" s="724"/>
      <c r="M284" s="70" t="str">
        <f>IFERROR(INDEX('Controles de Corrupción'!$C$10:$AZ$249,MATCH(A284,'Controles de Corrupción'!$B$10:$B$249,0),4),"")</f>
        <v/>
      </c>
      <c r="N284" s="70" t="str">
        <f>IFERROR(INDEX('Controles de Corrupción'!$C$10:$AZ$249,MATCH(A284,'Controles de Corrupción'!$B$10:$B$249,0),40),"")</f>
        <v/>
      </c>
      <c r="O284" s="70" t="str">
        <f>IFERROR(INDEX('Controles de Corrupción'!$C$10:$AZ$249,MATCH(A284,'Controles de Corrupción'!$B$10:$B$249,0),41),"")</f>
        <v/>
      </c>
      <c r="P284" s="70" t="str">
        <f>IFERROR(INDEX('Controles de Corrupción'!$C$10:$AZ$249,MATCH(A284,'Controles de Corrupción'!$B$10:$B$249,0),42),"")</f>
        <v/>
      </c>
      <c r="Q284" s="62" t="str">
        <f>IFERROR(INDEX('Controles de Corrupción'!$C$10:$AZ$249,MATCH(A284,'Controles de Corrupción'!$B$10:$B$249,0),47),"")</f>
        <v/>
      </c>
    </row>
    <row r="285" spans="1:17" ht="51.75" customHeight="1" x14ac:dyDescent="0.25">
      <c r="A285" s="118" t="s">
        <v>817</v>
      </c>
      <c r="B285" s="842"/>
      <c r="C285" s="845"/>
      <c r="D285" s="723"/>
      <c r="E285" s="847"/>
      <c r="F285" s="724"/>
      <c r="G285" s="724"/>
      <c r="H285" s="837"/>
      <c r="I285" s="724"/>
      <c r="J285" s="724"/>
      <c r="K285" s="724"/>
      <c r="L285" s="724"/>
      <c r="M285" s="70" t="str">
        <f>IFERROR(INDEX('Controles de Corrupción'!$C$10:$AZ$249,MATCH(A285,'Controles de Corrupción'!$B$10:$B$249,0),4),"")</f>
        <v/>
      </c>
      <c r="N285" s="70" t="str">
        <f>IFERROR(INDEX('Controles de Corrupción'!$C$10:$AZ$249,MATCH(A285,'Controles de Corrupción'!$B$10:$B$249,0),40),"")</f>
        <v/>
      </c>
      <c r="O285" s="70" t="str">
        <f>IFERROR(INDEX('Controles de Corrupción'!$C$10:$AZ$249,MATCH(A285,'Controles de Corrupción'!$B$10:$B$249,0),41),"")</f>
        <v/>
      </c>
      <c r="P285" s="70" t="str">
        <f>IFERROR(INDEX('Controles de Corrupción'!$C$10:$AZ$249,MATCH(A285,'Controles de Corrupción'!$B$10:$B$249,0),42),"")</f>
        <v/>
      </c>
      <c r="Q285" s="62" t="str">
        <f>IFERROR(INDEX('Controles de Corrupción'!$C$10:$AZ$249,MATCH(A285,'Controles de Corrupción'!$B$10:$B$249,0),47),"")</f>
        <v/>
      </c>
    </row>
    <row r="286" spans="1:17" ht="51.75" customHeight="1" x14ac:dyDescent="0.25">
      <c r="A286" s="118" t="s">
        <v>818</v>
      </c>
      <c r="B286" s="842"/>
      <c r="C286" s="845"/>
      <c r="D286" s="723"/>
      <c r="E286" s="847"/>
      <c r="F286" s="724"/>
      <c r="G286" s="724"/>
      <c r="H286" s="837"/>
      <c r="I286" s="724"/>
      <c r="J286" s="724"/>
      <c r="K286" s="724"/>
      <c r="L286" s="724"/>
      <c r="M286" s="70" t="str">
        <f>IFERROR(INDEX('Controles de Corrupción'!$C$10:$AZ$249,MATCH(A286,'Controles de Corrupción'!$B$10:$B$249,0),4),"")</f>
        <v/>
      </c>
      <c r="N286" s="70" t="str">
        <f>IFERROR(INDEX('Controles de Corrupción'!$C$10:$AZ$249,MATCH(A286,'Controles de Corrupción'!$B$10:$B$249,0),40),"")</f>
        <v/>
      </c>
      <c r="O286" s="70" t="str">
        <f>IFERROR(INDEX('Controles de Corrupción'!$C$10:$AZ$249,MATCH(A286,'Controles de Corrupción'!$B$10:$B$249,0),41),"")</f>
        <v/>
      </c>
      <c r="P286" s="70" t="str">
        <f>IFERROR(INDEX('Controles de Corrupción'!$C$10:$AZ$249,MATCH(A286,'Controles de Corrupción'!$B$10:$B$249,0),42),"")</f>
        <v/>
      </c>
      <c r="Q286" s="62" t="str">
        <f>IFERROR(INDEX('Controles de Corrupción'!$C$10:$AZ$249,MATCH(A286,'Controles de Corrupción'!$B$10:$B$249,0),47),"")</f>
        <v/>
      </c>
    </row>
    <row r="287" spans="1:17" ht="51.75" customHeight="1" x14ac:dyDescent="0.25">
      <c r="A287" s="118" t="s">
        <v>819</v>
      </c>
      <c r="B287" s="842"/>
      <c r="C287" s="845"/>
      <c r="D287" s="723"/>
      <c r="E287" s="847"/>
      <c r="F287" s="724"/>
      <c r="G287" s="724"/>
      <c r="H287" s="837"/>
      <c r="I287" s="724"/>
      <c r="J287" s="724"/>
      <c r="K287" s="724"/>
      <c r="L287" s="724"/>
      <c r="M287" s="70" t="str">
        <f>IFERROR(INDEX('Controles de Corrupción'!$C$10:$AZ$249,MATCH(A287,'Controles de Corrupción'!$B$10:$B$249,0),4),"")</f>
        <v/>
      </c>
      <c r="N287" s="70" t="str">
        <f>IFERROR(INDEX('Controles de Corrupción'!$C$10:$AZ$249,MATCH(A287,'Controles de Corrupción'!$B$10:$B$249,0),40),"")</f>
        <v/>
      </c>
      <c r="O287" s="70" t="str">
        <f>IFERROR(INDEX('Controles de Corrupción'!$C$10:$AZ$249,MATCH(A287,'Controles de Corrupción'!$B$10:$B$249,0),41),"")</f>
        <v/>
      </c>
      <c r="P287" s="70" t="str">
        <f>IFERROR(INDEX('Controles de Corrupción'!$C$10:$AZ$249,MATCH(A287,'Controles de Corrupción'!$B$10:$B$249,0),42),"")</f>
        <v/>
      </c>
      <c r="Q287" s="62" t="str">
        <f>IFERROR(INDEX('Controles de Corrupción'!$C$10:$AZ$249,MATCH(A287,'Controles de Corrupción'!$B$10:$B$249,0),47),"")</f>
        <v/>
      </c>
    </row>
    <row r="288" spans="1:17" ht="51.75" customHeight="1" x14ac:dyDescent="0.25">
      <c r="A288" s="118" t="s">
        <v>820</v>
      </c>
      <c r="B288" s="843"/>
      <c r="C288" s="845"/>
      <c r="D288" s="723"/>
      <c r="E288" s="847"/>
      <c r="F288" s="724"/>
      <c r="G288" s="724"/>
      <c r="H288" s="734"/>
      <c r="I288" s="724"/>
      <c r="J288" s="724"/>
      <c r="K288" s="724"/>
      <c r="L288" s="724"/>
      <c r="M288" s="70" t="str">
        <f>IFERROR(INDEX('Controles de Corrupción'!$C$10:$AZ$249,MATCH(A288,'Controles de Corrupción'!$B$10:$B$249,0),4),"")</f>
        <v/>
      </c>
      <c r="N288" s="70" t="str">
        <f>IFERROR(INDEX('Controles de Corrupción'!$C$10:$AZ$249,MATCH(A288,'Controles de Corrupción'!$B$10:$B$249,0),40),"")</f>
        <v/>
      </c>
      <c r="O288" s="70" t="str">
        <f>IFERROR(INDEX('Controles de Corrupción'!$C$10:$AZ$249,MATCH(A288,'Controles de Corrupción'!$B$10:$B$249,0),41),"")</f>
        <v/>
      </c>
      <c r="P288" s="70" t="str">
        <f>IFERROR(INDEX('Controles de Corrupción'!$C$10:$AZ$249,MATCH(A288,'Controles de Corrupción'!$B$10:$B$249,0),42),"")</f>
        <v/>
      </c>
      <c r="Q288" s="62" t="str">
        <f>IFERROR(INDEX('Controles de Corrupción'!$C$10:$AZ$249,MATCH(A288,'Controles de Corrupción'!$B$10:$B$249,0),47),"")</f>
        <v/>
      </c>
    </row>
    <row r="289" spans="1:17" ht="51.75" customHeight="1" x14ac:dyDescent="0.25">
      <c r="A289" s="118" t="s">
        <v>821</v>
      </c>
      <c r="B289" s="841"/>
      <c r="C289" s="844" t="str">
        <f>IFERROR(INDEX('Riesgos de Corrupción'!$B$11:$BN$100,MATCH('Mapa Riesgo Corrupción'!B289,'Riesgos de Corrupción'!$B$11:$B$100,0),2),"")</f>
        <v/>
      </c>
      <c r="D289" s="722" t="str">
        <f>IFERROR(INDEX('Riesgos de Corrupción'!$B$11:$BN$100,MATCH('Mapa Riesgo Corrupción'!B289,'Riesgos de Corrupción'!$B$11:$B$100,0),4),"")</f>
        <v/>
      </c>
      <c r="E289" s="846" t="str">
        <f>IFERROR(INDEX('Riesgos de Corrupción'!$B$11:$BN$100,MATCH('Mapa Riesgo Corrupción'!B289,'Riesgos de Corrupción'!$B$11:$B$100,0),5),"")</f>
        <v/>
      </c>
      <c r="F289" s="733" t="str">
        <f>IFERROR(INDEX('Riesgos de Corrupción'!$B$11:$BN$100,MATCH('Mapa Riesgo Corrupción'!B289,'Riesgos de Corrupción'!$B$11:$B$100,0),18),"")</f>
        <v/>
      </c>
      <c r="G289" s="733" t="str">
        <f>IFERROR(INDEX('Riesgos de Corrupción'!$B$11:$BN$100,MATCH('Mapa Riesgo Corrupción'!B289,'Riesgos de Corrupción'!$B$11:$B$100,0),63),"")</f>
        <v/>
      </c>
      <c r="H289" s="836" t="str">
        <f>IFERROR(INDEX('Riesgos de Corrupción'!$B$11:$BN$100,MATCH('Mapa Riesgo Corrupción'!B289,'Riesgos de Corrupción'!$B$11:$B$100,0),64),"")</f>
        <v/>
      </c>
      <c r="I289" s="733" t="str">
        <f>IFERROR(INDEX('Controles de Corrupción'!$C$10:$AZ$249,MATCH('Mapa Riesgo Corrupción'!B289,'Controles de Corrupción'!$C$10:$C$249,0),33),"")</f>
        <v/>
      </c>
      <c r="J289" s="733" t="str">
        <f>IFERROR(INDEX('Controles de Corrupción'!$C$10:$AZ$249,MATCH('Mapa Riesgo Corrupción'!B289,'Controles de Corrupción'!$C$10:$C$249,0),36),"")</f>
        <v/>
      </c>
      <c r="K289" s="733" t="str">
        <f>IFERROR(INDEX('Controles de Corrupción'!$C$10:$AZ$249,MATCH('Mapa Riesgo Corrupción'!B289,'Controles de Corrupción'!$C$10:$C$249,0),37),"")</f>
        <v/>
      </c>
      <c r="L289" s="733" t="str">
        <f>IFERROR(INDEX('Controles de Corrupción'!$C$10:$AZ$249,MATCH('Mapa Riesgo Corrupción'!B289,'Controles de Corrupción'!$C$10:$C$249,0),38),"")</f>
        <v/>
      </c>
      <c r="M289" s="70" t="str">
        <f>IFERROR(INDEX('Controles de Corrupción'!$C$10:$AZ$249,MATCH(A289,'Controles de Corrupción'!$B$10:$B$249,0),4),"")</f>
        <v/>
      </c>
      <c r="N289" s="70" t="str">
        <f>IFERROR(INDEX('Controles de Corrupción'!$C$10:$AZ$249,MATCH(A289,'Controles de Corrupción'!$B$10:$B$249,0),40),"")</f>
        <v/>
      </c>
      <c r="O289" s="70" t="str">
        <f>IFERROR(INDEX('Controles de Corrupción'!$C$10:$AZ$249,MATCH(A289,'Controles de Corrupción'!$B$10:$B$249,0),41),"")</f>
        <v/>
      </c>
      <c r="P289" s="70" t="str">
        <f>IFERROR(INDEX('Controles de Corrupción'!$C$10:$AZ$249,MATCH(A289,'Controles de Corrupción'!$B$10:$B$249,0),42),"")</f>
        <v/>
      </c>
      <c r="Q289" s="62" t="str">
        <f>IFERROR(INDEX('Controles de Corrupción'!$C$10:$AZ$249,MATCH(A289,'Controles de Corrupción'!$B$10:$B$249,0),47),"")</f>
        <v/>
      </c>
    </row>
    <row r="290" spans="1:17" ht="51.75" customHeight="1" x14ac:dyDescent="0.25">
      <c r="A290" s="118" t="s">
        <v>822</v>
      </c>
      <c r="B290" s="842"/>
      <c r="C290" s="845"/>
      <c r="D290" s="723"/>
      <c r="E290" s="847"/>
      <c r="F290" s="724"/>
      <c r="G290" s="724"/>
      <c r="H290" s="837"/>
      <c r="I290" s="724"/>
      <c r="J290" s="724"/>
      <c r="K290" s="724"/>
      <c r="L290" s="724"/>
      <c r="M290" s="70" t="str">
        <f>IFERROR(INDEX('Controles de Corrupción'!$C$10:$AZ$249,MATCH(A290,'Controles de Corrupción'!$B$10:$B$249,0),4),"")</f>
        <v/>
      </c>
      <c r="N290" s="70" t="str">
        <f>IFERROR(INDEX('Controles de Corrupción'!$C$10:$AZ$249,MATCH(A290,'Controles de Corrupción'!$B$10:$B$249,0),40),"")</f>
        <v/>
      </c>
      <c r="O290" s="70" t="str">
        <f>IFERROR(INDEX('Controles de Corrupción'!$C$10:$AZ$249,MATCH(A290,'Controles de Corrupción'!$B$10:$B$249,0),41),"")</f>
        <v/>
      </c>
      <c r="P290" s="70" t="str">
        <f>IFERROR(INDEX('Controles de Corrupción'!$C$10:$AZ$249,MATCH(A290,'Controles de Corrupción'!$B$10:$B$249,0),42),"")</f>
        <v/>
      </c>
      <c r="Q290" s="62" t="str">
        <f>IFERROR(INDEX('Controles de Corrupción'!$C$10:$AZ$249,MATCH(A290,'Controles de Corrupción'!$B$10:$B$249,0),47),"")</f>
        <v/>
      </c>
    </row>
    <row r="291" spans="1:17" ht="51.75" customHeight="1" x14ac:dyDescent="0.25">
      <c r="A291" s="118" t="s">
        <v>823</v>
      </c>
      <c r="B291" s="842"/>
      <c r="C291" s="845"/>
      <c r="D291" s="723"/>
      <c r="E291" s="847"/>
      <c r="F291" s="724"/>
      <c r="G291" s="724"/>
      <c r="H291" s="837"/>
      <c r="I291" s="724"/>
      <c r="J291" s="724"/>
      <c r="K291" s="724"/>
      <c r="L291" s="724"/>
      <c r="M291" s="70" t="str">
        <f>IFERROR(INDEX('Controles de Corrupción'!$C$10:$AZ$249,MATCH(A291,'Controles de Corrupción'!$B$10:$B$249,0),4),"")</f>
        <v/>
      </c>
      <c r="N291" s="70" t="str">
        <f>IFERROR(INDEX('Controles de Corrupción'!$C$10:$AZ$249,MATCH(A291,'Controles de Corrupción'!$B$10:$B$249,0),40),"")</f>
        <v/>
      </c>
      <c r="O291" s="70" t="str">
        <f>IFERROR(INDEX('Controles de Corrupción'!$C$10:$AZ$249,MATCH(A291,'Controles de Corrupción'!$B$10:$B$249,0),41),"")</f>
        <v/>
      </c>
      <c r="P291" s="70" t="str">
        <f>IFERROR(INDEX('Controles de Corrupción'!$C$10:$AZ$249,MATCH(A291,'Controles de Corrupción'!$B$10:$B$249,0),42),"")</f>
        <v/>
      </c>
      <c r="Q291" s="62" t="str">
        <f>IFERROR(INDEX('Controles de Corrupción'!$C$10:$AZ$249,MATCH(A291,'Controles de Corrupción'!$B$10:$B$249,0),47),"")</f>
        <v/>
      </c>
    </row>
    <row r="292" spans="1:17" ht="51.75" customHeight="1" x14ac:dyDescent="0.25">
      <c r="A292" s="118" t="s">
        <v>824</v>
      </c>
      <c r="B292" s="842"/>
      <c r="C292" s="845"/>
      <c r="D292" s="723"/>
      <c r="E292" s="847"/>
      <c r="F292" s="724"/>
      <c r="G292" s="724"/>
      <c r="H292" s="837"/>
      <c r="I292" s="724"/>
      <c r="J292" s="724"/>
      <c r="K292" s="724"/>
      <c r="L292" s="724"/>
      <c r="M292" s="70" t="str">
        <f>IFERROR(INDEX('Controles de Corrupción'!$C$10:$AZ$249,MATCH(A292,'Controles de Corrupción'!$B$10:$B$249,0),4),"")</f>
        <v/>
      </c>
      <c r="N292" s="70" t="str">
        <f>IFERROR(INDEX('Controles de Corrupción'!$C$10:$AZ$249,MATCH(A292,'Controles de Corrupción'!$B$10:$B$249,0),40),"")</f>
        <v/>
      </c>
      <c r="O292" s="70" t="str">
        <f>IFERROR(INDEX('Controles de Corrupción'!$C$10:$AZ$249,MATCH(A292,'Controles de Corrupción'!$B$10:$B$249,0),41),"")</f>
        <v/>
      </c>
      <c r="P292" s="70" t="str">
        <f>IFERROR(INDEX('Controles de Corrupción'!$C$10:$AZ$249,MATCH(A292,'Controles de Corrupción'!$B$10:$B$249,0),42),"")</f>
        <v/>
      </c>
      <c r="Q292" s="62" t="str">
        <f>IFERROR(INDEX('Controles de Corrupción'!$C$10:$AZ$249,MATCH(A292,'Controles de Corrupción'!$B$10:$B$249,0),47),"")</f>
        <v/>
      </c>
    </row>
    <row r="293" spans="1:17" ht="51.75" customHeight="1" x14ac:dyDescent="0.25">
      <c r="A293" s="118" t="s">
        <v>825</v>
      </c>
      <c r="B293" s="842"/>
      <c r="C293" s="845"/>
      <c r="D293" s="723"/>
      <c r="E293" s="847"/>
      <c r="F293" s="724"/>
      <c r="G293" s="724"/>
      <c r="H293" s="837"/>
      <c r="I293" s="724"/>
      <c r="J293" s="724"/>
      <c r="K293" s="724"/>
      <c r="L293" s="724"/>
      <c r="M293" s="70" t="str">
        <f>IFERROR(INDEX('Controles de Corrupción'!$C$10:$AZ$249,MATCH(A293,'Controles de Corrupción'!$B$10:$B$249,0),4),"")</f>
        <v/>
      </c>
      <c r="N293" s="70" t="str">
        <f>IFERROR(INDEX('Controles de Corrupción'!$C$10:$AZ$249,MATCH(A293,'Controles de Corrupción'!$B$10:$B$249,0),40),"")</f>
        <v/>
      </c>
      <c r="O293" s="70" t="str">
        <f>IFERROR(INDEX('Controles de Corrupción'!$C$10:$AZ$249,MATCH(A293,'Controles de Corrupción'!$B$10:$B$249,0),41),"")</f>
        <v/>
      </c>
      <c r="P293" s="70" t="str">
        <f>IFERROR(INDEX('Controles de Corrupción'!$C$10:$AZ$249,MATCH(A293,'Controles de Corrupción'!$B$10:$B$249,0),42),"")</f>
        <v/>
      </c>
      <c r="Q293" s="62" t="str">
        <f>IFERROR(INDEX('Controles de Corrupción'!$C$10:$AZ$249,MATCH(A293,'Controles de Corrupción'!$B$10:$B$249,0),47),"")</f>
        <v/>
      </c>
    </row>
    <row r="294" spans="1:17" ht="51.75" customHeight="1" x14ac:dyDescent="0.25">
      <c r="A294" s="118" t="s">
        <v>826</v>
      </c>
      <c r="B294" s="843"/>
      <c r="C294" s="845"/>
      <c r="D294" s="723"/>
      <c r="E294" s="847"/>
      <c r="F294" s="724"/>
      <c r="G294" s="724"/>
      <c r="H294" s="734"/>
      <c r="I294" s="724"/>
      <c r="J294" s="724"/>
      <c r="K294" s="724"/>
      <c r="L294" s="724"/>
      <c r="M294" s="70" t="str">
        <f>IFERROR(INDEX('Controles de Corrupción'!$C$10:$AZ$249,MATCH(A294,'Controles de Corrupción'!$B$10:$B$249,0),4),"")</f>
        <v/>
      </c>
      <c r="N294" s="70" t="str">
        <f>IFERROR(INDEX('Controles de Corrupción'!$C$10:$AZ$249,MATCH(A294,'Controles de Corrupción'!$B$10:$B$249,0),40),"")</f>
        <v/>
      </c>
      <c r="O294" s="70" t="str">
        <f>IFERROR(INDEX('Controles de Corrupción'!$C$10:$AZ$249,MATCH(A294,'Controles de Corrupción'!$B$10:$B$249,0),41),"")</f>
        <v/>
      </c>
      <c r="P294" s="70" t="str">
        <f>IFERROR(INDEX('Controles de Corrupción'!$C$10:$AZ$249,MATCH(A294,'Controles de Corrupción'!$B$10:$B$249,0),42),"")</f>
        <v/>
      </c>
      <c r="Q294" s="62" t="str">
        <f>IFERROR(INDEX('Controles de Corrupción'!$C$10:$AZ$249,MATCH(A294,'Controles de Corrupción'!$B$10:$B$249,0),47),"")</f>
        <v/>
      </c>
    </row>
    <row r="295" spans="1:17" ht="51.75" customHeight="1" x14ac:dyDescent="0.25">
      <c r="A295" s="118" t="s">
        <v>827</v>
      </c>
      <c r="B295" s="841"/>
      <c r="C295" s="844" t="str">
        <f>IFERROR(INDEX('Riesgos de Corrupción'!$B$11:$BN$100,MATCH('Mapa Riesgo Corrupción'!B295,'Riesgos de Corrupción'!$B$11:$B$100,0),2),"")</f>
        <v/>
      </c>
      <c r="D295" s="722" t="str">
        <f>IFERROR(INDEX('Riesgos de Corrupción'!$B$11:$BN$100,MATCH('Mapa Riesgo Corrupción'!B295,'Riesgos de Corrupción'!$B$11:$B$100,0),4),"")</f>
        <v/>
      </c>
      <c r="E295" s="846" t="str">
        <f>IFERROR(INDEX('Riesgos de Corrupción'!$B$11:$BN$100,MATCH('Mapa Riesgo Corrupción'!B295,'Riesgos de Corrupción'!$B$11:$B$100,0),5),"")</f>
        <v/>
      </c>
      <c r="F295" s="733" t="str">
        <f>IFERROR(INDEX('Riesgos de Corrupción'!$B$11:$BN$100,MATCH('Mapa Riesgo Corrupción'!B295,'Riesgos de Corrupción'!$B$11:$B$100,0),18),"")</f>
        <v/>
      </c>
      <c r="G295" s="733" t="str">
        <f>IFERROR(INDEX('Riesgos de Corrupción'!$B$11:$BN$100,MATCH('Mapa Riesgo Corrupción'!B295,'Riesgos de Corrupción'!$B$11:$B$100,0),63),"")</f>
        <v/>
      </c>
      <c r="H295" s="836" t="str">
        <f>IFERROR(INDEX('Riesgos de Corrupción'!$B$11:$BN$100,MATCH('Mapa Riesgo Corrupción'!B295,'Riesgos de Corrupción'!$B$11:$B$100,0),64),"")</f>
        <v/>
      </c>
      <c r="I295" s="733" t="str">
        <f>IFERROR(INDEX('Controles de Corrupción'!$C$10:$AZ$249,MATCH('Mapa Riesgo Corrupción'!B295,'Controles de Corrupción'!$C$10:$C$249,0),33),"")</f>
        <v/>
      </c>
      <c r="J295" s="733" t="str">
        <f>IFERROR(INDEX('Controles de Corrupción'!$C$10:$AZ$249,MATCH('Mapa Riesgo Corrupción'!B295,'Controles de Corrupción'!$C$10:$C$249,0),36),"")</f>
        <v/>
      </c>
      <c r="K295" s="733" t="str">
        <f>IFERROR(INDEX('Controles de Corrupción'!$C$10:$AZ$249,MATCH('Mapa Riesgo Corrupción'!B295,'Controles de Corrupción'!$C$10:$C$249,0),37),"")</f>
        <v/>
      </c>
      <c r="L295" s="733" t="str">
        <f>IFERROR(INDEX('Controles de Corrupción'!$C$10:$AZ$249,MATCH('Mapa Riesgo Corrupción'!B295,'Controles de Corrupción'!$C$10:$C$249,0),38),"")</f>
        <v/>
      </c>
      <c r="M295" s="70" t="str">
        <f>IFERROR(INDEX('Controles de Corrupción'!$C$10:$AZ$249,MATCH(A295,'Controles de Corrupción'!$B$10:$B$249,0),4),"")</f>
        <v/>
      </c>
      <c r="N295" s="70" t="str">
        <f>IFERROR(INDEX('Controles de Corrupción'!$C$10:$AZ$249,MATCH(A295,'Controles de Corrupción'!$B$10:$B$249,0),40),"")</f>
        <v/>
      </c>
      <c r="O295" s="70" t="str">
        <f>IFERROR(INDEX('Controles de Corrupción'!$C$10:$AZ$249,MATCH(A295,'Controles de Corrupción'!$B$10:$B$249,0),41),"")</f>
        <v/>
      </c>
      <c r="P295" s="70" t="str">
        <f>IFERROR(INDEX('Controles de Corrupción'!$C$10:$AZ$249,MATCH(A295,'Controles de Corrupción'!$B$10:$B$249,0),42),"")</f>
        <v/>
      </c>
      <c r="Q295" s="62" t="str">
        <f>IFERROR(INDEX('Controles de Corrupción'!$C$10:$AZ$249,MATCH(A295,'Controles de Corrupción'!$B$10:$B$249,0),47),"")</f>
        <v/>
      </c>
    </row>
    <row r="296" spans="1:17" ht="51.75" customHeight="1" x14ac:dyDescent="0.25">
      <c r="A296" s="118" t="s">
        <v>828</v>
      </c>
      <c r="B296" s="842"/>
      <c r="C296" s="845"/>
      <c r="D296" s="723"/>
      <c r="E296" s="847"/>
      <c r="F296" s="724"/>
      <c r="G296" s="724"/>
      <c r="H296" s="837"/>
      <c r="I296" s="724"/>
      <c r="J296" s="724"/>
      <c r="K296" s="724"/>
      <c r="L296" s="724"/>
      <c r="M296" s="70" t="str">
        <f>IFERROR(INDEX('Controles de Corrupción'!$C$10:$AZ$249,MATCH(A296,'Controles de Corrupción'!$B$10:$B$249,0),4),"")</f>
        <v/>
      </c>
      <c r="N296" s="70" t="str">
        <f>IFERROR(INDEX('Controles de Corrupción'!$C$10:$AZ$249,MATCH(A296,'Controles de Corrupción'!$B$10:$B$249,0),40),"")</f>
        <v/>
      </c>
      <c r="O296" s="70" t="str">
        <f>IFERROR(INDEX('Controles de Corrupción'!$C$10:$AZ$249,MATCH(A296,'Controles de Corrupción'!$B$10:$B$249,0),41),"")</f>
        <v/>
      </c>
      <c r="P296" s="70" t="str">
        <f>IFERROR(INDEX('Controles de Corrupción'!$C$10:$AZ$249,MATCH(A296,'Controles de Corrupción'!$B$10:$B$249,0),42),"")</f>
        <v/>
      </c>
      <c r="Q296" s="62" t="str">
        <f>IFERROR(INDEX('Controles de Corrupción'!$C$10:$AZ$249,MATCH(A296,'Controles de Corrupción'!$B$10:$B$249,0),47),"")</f>
        <v/>
      </c>
    </row>
    <row r="297" spans="1:17" ht="51.75" customHeight="1" x14ac:dyDescent="0.25">
      <c r="A297" s="118" t="s">
        <v>829</v>
      </c>
      <c r="B297" s="842"/>
      <c r="C297" s="845"/>
      <c r="D297" s="723"/>
      <c r="E297" s="847"/>
      <c r="F297" s="724"/>
      <c r="G297" s="724"/>
      <c r="H297" s="837"/>
      <c r="I297" s="724"/>
      <c r="J297" s="724"/>
      <c r="K297" s="724"/>
      <c r="L297" s="724"/>
      <c r="M297" s="70" t="str">
        <f>IFERROR(INDEX('Controles de Corrupción'!$C$10:$AZ$249,MATCH(A297,'Controles de Corrupción'!$B$10:$B$249,0),4),"")</f>
        <v/>
      </c>
      <c r="N297" s="70" t="str">
        <f>IFERROR(INDEX('Controles de Corrupción'!$C$10:$AZ$249,MATCH(A297,'Controles de Corrupción'!$B$10:$B$249,0),40),"")</f>
        <v/>
      </c>
      <c r="O297" s="70" t="str">
        <f>IFERROR(INDEX('Controles de Corrupción'!$C$10:$AZ$249,MATCH(A297,'Controles de Corrupción'!$B$10:$B$249,0),41),"")</f>
        <v/>
      </c>
      <c r="P297" s="70" t="str">
        <f>IFERROR(INDEX('Controles de Corrupción'!$C$10:$AZ$249,MATCH(A297,'Controles de Corrupción'!$B$10:$B$249,0),42),"")</f>
        <v/>
      </c>
      <c r="Q297" s="62" t="str">
        <f>IFERROR(INDEX('Controles de Corrupción'!$C$10:$AZ$249,MATCH(A297,'Controles de Corrupción'!$B$10:$B$249,0),47),"")</f>
        <v/>
      </c>
    </row>
    <row r="298" spans="1:17" ht="51.75" customHeight="1" x14ac:dyDescent="0.25">
      <c r="A298" s="118" t="s">
        <v>830</v>
      </c>
      <c r="B298" s="842"/>
      <c r="C298" s="845"/>
      <c r="D298" s="723"/>
      <c r="E298" s="847"/>
      <c r="F298" s="724"/>
      <c r="G298" s="724"/>
      <c r="H298" s="837"/>
      <c r="I298" s="724"/>
      <c r="J298" s="724"/>
      <c r="K298" s="724"/>
      <c r="L298" s="724"/>
      <c r="M298" s="70" t="str">
        <f>IFERROR(INDEX('Controles de Corrupción'!$C$10:$AZ$249,MATCH(A298,'Controles de Corrupción'!$B$10:$B$249,0),4),"")</f>
        <v/>
      </c>
      <c r="N298" s="70" t="str">
        <f>IFERROR(INDEX('Controles de Corrupción'!$C$10:$AZ$249,MATCH(A298,'Controles de Corrupción'!$B$10:$B$249,0),40),"")</f>
        <v/>
      </c>
      <c r="O298" s="70" t="str">
        <f>IFERROR(INDEX('Controles de Corrupción'!$C$10:$AZ$249,MATCH(A298,'Controles de Corrupción'!$B$10:$B$249,0),41),"")</f>
        <v/>
      </c>
      <c r="P298" s="70" t="str">
        <f>IFERROR(INDEX('Controles de Corrupción'!$C$10:$AZ$249,MATCH(A298,'Controles de Corrupción'!$B$10:$B$249,0),42),"")</f>
        <v/>
      </c>
      <c r="Q298" s="62" t="str">
        <f>IFERROR(INDEX('Controles de Corrupción'!$C$10:$AZ$249,MATCH(A298,'Controles de Corrupción'!$B$10:$B$249,0),47),"")</f>
        <v/>
      </c>
    </row>
    <row r="299" spans="1:17" ht="51.75" customHeight="1" x14ac:dyDescent="0.25">
      <c r="A299" s="118" t="s">
        <v>831</v>
      </c>
      <c r="B299" s="842"/>
      <c r="C299" s="845"/>
      <c r="D299" s="723"/>
      <c r="E299" s="847"/>
      <c r="F299" s="724"/>
      <c r="G299" s="724"/>
      <c r="H299" s="837"/>
      <c r="I299" s="724"/>
      <c r="J299" s="724"/>
      <c r="K299" s="724"/>
      <c r="L299" s="724"/>
      <c r="M299" s="70" t="str">
        <f>IFERROR(INDEX('Controles de Corrupción'!$C$10:$AZ$249,MATCH(A299,'Controles de Corrupción'!$B$10:$B$249,0),4),"")</f>
        <v/>
      </c>
      <c r="N299" s="70" t="str">
        <f>IFERROR(INDEX('Controles de Corrupción'!$C$10:$AZ$249,MATCH(A299,'Controles de Corrupción'!$B$10:$B$249,0),40),"")</f>
        <v/>
      </c>
      <c r="O299" s="70" t="str">
        <f>IFERROR(INDEX('Controles de Corrupción'!$C$10:$AZ$249,MATCH(A299,'Controles de Corrupción'!$B$10:$B$249,0),41),"")</f>
        <v/>
      </c>
      <c r="P299" s="70" t="str">
        <f>IFERROR(INDEX('Controles de Corrupción'!$C$10:$AZ$249,MATCH(A299,'Controles de Corrupción'!$B$10:$B$249,0),42),"")</f>
        <v/>
      </c>
      <c r="Q299" s="62" t="str">
        <f>IFERROR(INDEX('Controles de Corrupción'!$C$10:$AZ$249,MATCH(A299,'Controles de Corrupción'!$B$10:$B$249,0),47),"")</f>
        <v/>
      </c>
    </row>
    <row r="300" spans="1:17" ht="51.75" customHeight="1" x14ac:dyDescent="0.25">
      <c r="A300" s="118" t="s">
        <v>832</v>
      </c>
      <c r="B300" s="843"/>
      <c r="C300" s="845"/>
      <c r="D300" s="723"/>
      <c r="E300" s="847"/>
      <c r="F300" s="724"/>
      <c r="G300" s="724"/>
      <c r="H300" s="734"/>
      <c r="I300" s="724"/>
      <c r="J300" s="724"/>
      <c r="K300" s="724"/>
      <c r="L300" s="724"/>
      <c r="M300" s="70" t="str">
        <f>IFERROR(INDEX('Controles de Corrupción'!$C$10:$AZ$249,MATCH(A300,'Controles de Corrupción'!$B$10:$B$249,0),4),"")</f>
        <v/>
      </c>
      <c r="N300" s="70" t="str">
        <f>IFERROR(INDEX('Controles de Corrupción'!$C$10:$AZ$249,MATCH(A300,'Controles de Corrupción'!$B$10:$B$249,0),40),"")</f>
        <v/>
      </c>
      <c r="O300" s="70" t="str">
        <f>IFERROR(INDEX('Controles de Corrupción'!$C$10:$AZ$249,MATCH(A300,'Controles de Corrupción'!$B$10:$B$249,0),41),"")</f>
        <v/>
      </c>
      <c r="P300" s="70" t="str">
        <f>IFERROR(INDEX('Controles de Corrupción'!$C$10:$AZ$249,MATCH(A300,'Controles de Corrupción'!$B$10:$B$249,0),42),"")</f>
        <v/>
      </c>
      <c r="Q300" s="62" t="str">
        <f>IFERROR(INDEX('Controles de Corrupción'!$C$10:$AZ$249,MATCH(A300,'Controles de Corrupción'!$B$10:$B$249,0),47),"")</f>
        <v/>
      </c>
    </row>
    <row r="301" spans="1:17" ht="51.75" customHeight="1" x14ac:dyDescent="0.25">
      <c r="A301" s="118" t="s">
        <v>833</v>
      </c>
      <c r="B301" s="841"/>
      <c r="C301" s="844" t="str">
        <f>IFERROR(INDEX('Riesgos de Corrupción'!$B$11:$BN$100,MATCH('Mapa Riesgo Corrupción'!B301,'Riesgos de Corrupción'!$B$11:$B$100,0),2),"")</f>
        <v/>
      </c>
      <c r="D301" s="722" t="str">
        <f>IFERROR(INDEX('Riesgos de Corrupción'!$B$11:$BN$100,MATCH('Mapa Riesgo Corrupción'!B301,'Riesgos de Corrupción'!$B$11:$B$100,0),4),"")</f>
        <v/>
      </c>
      <c r="E301" s="846" t="str">
        <f>IFERROR(INDEX('Riesgos de Corrupción'!$B$11:$BN$100,MATCH('Mapa Riesgo Corrupción'!B301,'Riesgos de Corrupción'!$B$11:$B$100,0),5),"")</f>
        <v/>
      </c>
      <c r="F301" s="733" t="str">
        <f>IFERROR(INDEX('Riesgos de Corrupción'!$B$11:$BN$100,MATCH('Mapa Riesgo Corrupción'!B301,'Riesgos de Corrupción'!$B$11:$B$100,0),18),"")</f>
        <v/>
      </c>
      <c r="G301" s="733" t="str">
        <f>IFERROR(INDEX('Riesgos de Corrupción'!$B$11:$BN$100,MATCH('Mapa Riesgo Corrupción'!B301,'Riesgos de Corrupción'!$B$11:$B$100,0),63),"")</f>
        <v/>
      </c>
      <c r="H301" s="836" t="str">
        <f>IFERROR(INDEX('Riesgos de Corrupción'!$B$11:$BN$100,MATCH('Mapa Riesgo Corrupción'!B301,'Riesgos de Corrupción'!$B$11:$B$100,0),64),"")</f>
        <v/>
      </c>
      <c r="I301" s="733" t="str">
        <f>IFERROR(INDEX('Controles de Corrupción'!$C$10:$AZ$249,MATCH('Mapa Riesgo Corrupción'!B301,'Controles de Corrupción'!$C$10:$C$249,0),33),"")</f>
        <v/>
      </c>
      <c r="J301" s="733" t="str">
        <f>IFERROR(INDEX('Controles de Corrupción'!$C$10:$AZ$249,MATCH('Mapa Riesgo Corrupción'!B301,'Controles de Corrupción'!$C$10:$C$249,0),36),"")</f>
        <v/>
      </c>
      <c r="K301" s="733" t="str">
        <f>IFERROR(INDEX('Controles de Corrupción'!$C$10:$AZ$249,MATCH('Mapa Riesgo Corrupción'!B301,'Controles de Corrupción'!$C$10:$C$249,0),37),"")</f>
        <v/>
      </c>
      <c r="L301" s="733" t="str">
        <f>IFERROR(INDEX('Controles de Corrupción'!$C$10:$AZ$249,MATCH('Mapa Riesgo Corrupción'!B301,'Controles de Corrupción'!$C$10:$C$249,0),38),"")</f>
        <v/>
      </c>
      <c r="M301" s="70" t="str">
        <f>IFERROR(INDEX('Controles de Corrupción'!$C$10:$AZ$249,MATCH(A301,'Controles de Corrupción'!$B$10:$B$249,0),4),"")</f>
        <v/>
      </c>
      <c r="N301" s="70" t="str">
        <f>IFERROR(INDEX('Controles de Corrupción'!$C$10:$AZ$249,MATCH(A301,'Controles de Corrupción'!$B$10:$B$249,0),40),"")</f>
        <v/>
      </c>
      <c r="O301" s="70" t="str">
        <f>IFERROR(INDEX('Controles de Corrupción'!$C$10:$AZ$249,MATCH(A301,'Controles de Corrupción'!$B$10:$B$249,0),41),"")</f>
        <v/>
      </c>
      <c r="P301" s="70" t="str">
        <f>IFERROR(INDEX('Controles de Corrupción'!$C$10:$AZ$249,MATCH(A301,'Controles de Corrupción'!$B$10:$B$249,0),42),"")</f>
        <v/>
      </c>
      <c r="Q301" s="62" t="str">
        <f>IFERROR(INDEX('Controles de Corrupción'!$C$10:$AZ$249,MATCH(A301,'Controles de Corrupción'!$B$10:$B$249,0),47),"")</f>
        <v/>
      </c>
    </row>
    <row r="302" spans="1:17" ht="51.75" customHeight="1" x14ac:dyDescent="0.25">
      <c r="A302" s="118" t="s">
        <v>834</v>
      </c>
      <c r="B302" s="842"/>
      <c r="C302" s="845"/>
      <c r="D302" s="723"/>
      <c r="E302" s="847"/>
      <c r="F302" s="724"/>
      <c r="G302" s="724"/>
      <c r="H302" s="837"/>
      <c r="I302" s="724"/>
      <c r="J302" s="724"/>
      <c r="K302" s="724"/>
      <c r="L302" s="724"/>
      <c r="M302" s="70" t="str">
        <f>IFERROR(INDEX('Controles de Corrupción'!$C$10:$AZ$249,MATCH(A302,'Controles de Corrupción'!$B$10:$B$249,0),4),"")</f>
        <v/>
      </c>
      <c r="N302" s="70" t="str">
        <f>IFERROR(INDEX('Controles de Corrupción'!$C$10:$AZ$249,MATCH(A302,'Controles de Corrupción'!$B$10:$B$249,0),40),"")</f>
        <v/>
      </c>
      <c r="O302" s="70" t="str">
        <f>IFERROR(INDEX('Controles de Corrupción'!$C$10:$AZ$249,MATCH(A302,'Controles de Corrupción'!$B$10:$B$249,0),41),"")</f>
        <v/>
      </c>
      <c r="P302" s="70" t="str">
        <f>IFERROR(INDEX('Controles de Corrupción'!$C$10:$AZ$249,MATCH(A302,'Controles de Corrupción'!$B$10:$B$249,0),42),"")</f>
        <v/>
      </c>
      <c r="Q302" s="62" t="str">
        <f>IFERROR(INDEX('Controles de Corrupción'!$C$10:$AZ$249,MATCH(A302,'Controles de Corrupción'!$B$10:$B$249,0),47),"")</f>
        <v/>
      </c>
    </row>
    <row r="303" spans="1:17" ht="51.75" customHeight="1" x14ac:dyDescent="0.25">
      <c r="A303" s="118" t="s">
        <v>835</v>
      </c>
      <c r="B303" s="842"/>
      <c r="C303" s="845"/>
      <c r="D303" s="723"/>
      <c r="E303" s="847"/>
      <c r="F303" s="724"/>
      <c r="G303" s="724"/>
      <c r="H303" s="837"/>
      <c r="I303" s="724"/>
      <c r="J303" s="724"/>
      <c r="K303" s="724"/>
      <c r="L303" s="724"/>
      <c r="M303" s="70" t="str">
        <f>IFERROR(INDEX('Controles de Corrupción'!$C$10:$AZ$249,MATCH(A303,'Controles de Corrupción'!$B$10:$B$249,0),4),"")</f>
        <v/>
      </c>
      <c r="N303" s="70" t="str">
        <f>IFERROR(INDEX('Controles de Corrupción'!$C$10:$AZ$249,MATCH(A303,'Controles de Corrupción'!$B$10:$B$249,0),40),"")</f>
        <v/>
      </c>
      <c r="O303" s="70" t="str">
        <f>IFERROR(INDEX('Controles de Corrupción'!$C$10:$AZ$249,MATCH(A303,'Controles de Corrupción'!$B$10:$B$249,0),41),"")</f>
        <v/>
      </c>
      <c r="P303" s="70" t="str">
        <f>IFERROR(INDEX('Controles de Corrupción'!$C$10:$AZ$249,MATCH(A303,'Controles de Corrupción'!$B$10:$B$249,0),42),"")</f>
        <v/>
      </c>
      <c r="Q303" s="62" t="str">
        <f>IFERROR(INDEX('Controles de Corrupción'!$C$10:$AZ$249,MATCH(A303,'Controles de Corrupción'!$B$10:$B$249,0),47),"")</f>
        <v/>
      </c>
    </row>
    <row r="304" spans="1:17" ht="51.75" customHeight="1" x14ac:dyDescent="0.25">
      <c r="A304" s="118" t="s">
        <v>836</v>
      </c>
      <c r="B304" s="842"/>
      <c r="C304" s="845"/>
      <c r="D304" s="723"/>
      <c r="E304" s="847"/>
      <c r="F304" s="724"/>
      <c r="G304" s="724"/>
      <c r="H304" s="837"/>
      <c r="I304" s="724"/>
      <c r="J304" s="724"/>
      <c r="K304" s="724"/>
      <c r="L304" s="724"/>
      <c r="M304" s="70" t="str">
        <f>IFERROR(INDEX('Controles de Corrupción'!$C$10:$AZ$249,MATCH(A304,'Controles de Corrupción'!$B$10:$B$249,0),4),"")</f>
        <v/>
      </c>
      <c r="N304" s="70" t="str">
        <f>IFERROR(INDEX('Controles de Corrupción'!$C$10:$AZ$249,MATCH(A304,'Controles de Corrupción'!$B$10:$B$249,0),40),"")</f>
        <v/>
      </c>
      <c r="O304" s="70" t="str">
        <f>IFERROR(INDEX('Controles de Corrupción'!$C$10:$AZ$249,MATCH(A304,'Controles de Corrupción'!$B$10:$B$249,0),41),"")</f>
        <v/>
      </c>
      <c r="P304" s="70" t="str">
        <f>IFERROR(INDEX('Controles de Corrupción'!$C$10:$AZ$249,MATCH(A304,'Controles de Corrupción'!$B$10:$B$249,0),42),"")</f>
        <v/>
      </c>
      <c r="Q304" s="62" t="str">
        <f>IFERROR(INDEX('Controles de Corrupción'!$C$10:$AZ$249,MATCH(A304,'Controles de Corrupción'!$B$10:$B$249,0),47),"")</f>
        <v/>
      </c>
    </row>
    <row r="305" spans="1:17" ht="51.75" customHeight="1" x14ac:dyDescent="0.25">
      <c r="A305" s="118" t="s">
        <v>837</v>
      </c>
      <c r="B305" s="842"/>
      <c r="C305" s="845"/>
      <c r="D305" s="723"/>
      <c r="E305" s="847"/>
      <c r="F305" s="724"/>
      <c r="G305" s="724"/>
      <c r="H305" s="837"/>
      <c r="I305" s="724"/>
      <c r="J305" s="724"/>
      <c r="K305" s="724"/>
      <c r="L305" s="724"/>
      <c r="M305" s="70" t="str">
        <f>IFERROR(INDEX('Controles de Corrupción'!$C$10:$AZ$249,MATCH(A305,'Controles de Corrupción'!$B$10:$B$249,0),4),"")</f>
        <v/>
      </c>
      <c r="N305" s="70" t="str">
        <f>IFERROR(INDEX('Controles de Corrupción'!$C$10:$AZ$249,MATCH(A305,'Controles de Corrupción'!$B$10:$B$249,0),40),"")</f>
        <v/>
      </c>
      <c r="O305" s="70" t="str">
        <f>IFERROR(INDEX('Controles de Corrupción'!$C$10:$AZ$249,MATCH(A305,'Controles de Corrupción'!$B$10:$B$249,0),41),"")</f>
        <v/>
      </c>
      <c r="P305" s="70" t="str">
        <f>IFERROR(INDEX('Controles de Corrupción'!$C$10:$AZ$249,MATCH(A305,'Controles de Corrupción'!$B$10:$B$249,0),42),"")</f>
        <v/>
      </c>
      <c r="Q305" s="62" t="str">
        <f>IFERROR(INDEX('Controles de Corrupción'!$C$10:$AZ$249,MATCH(A305,'Controles de Corrupción'!$B$10:$B$249,0),47),"")</f>
        <v/>
      </c>
    </row>
    <row r="306" spans="1:17" ht="51.75" customHeight="1" x14ac:dyDescent="0.25">
      <c r="A306" s="118" t="s">
        <v>838</v>
      </c>
      <c r="B306" s="843"/>
      <c r="C306" s="845"/>
      <c r="D306" s="723"/>
      <c r="E306" s="847"/>
      <c r="F306" s="724"/>
      <c r="G306" s="724"/>
      <c r="H306" s="734"/>
      <c r="I306" s="724"/>
      <c r="J306" s="724"/>
      <c r="K306" s="724"/>
      <c r="L306" s="724"/>
      <c r="M306" s="70" t="str">
        <f>IFERROR(INDEX('Controles de Corrupción'!$C$10:$AZ$249,MATCH(A306,'Controles de Corrupción'!$B$10:$B$249,0),4),"")</f>
        <v/>
      </c>
      <c r="N306" s="70" t="str">
        <f>IFERROR(INDEX('Controles de Corrupción'!$C$10:$AZ$249,MATCH(A306,'Controles de Corrupción'!$B$10:$B$249,0),40),"")</f>
        <v/>
      </c>
      <c r="O306" s="70" t="str">
        <f>IFERROR(INDEX('Controles de Corrupción'!$C$10:$AZ$249,MATCH(A306,'Controles de Corrupción'!$B$10:$B$249,0),41),"")</f>
        <v/>
      </c>
      <c r="P306" s="70" t="str">
        <f>IFERROR(INDEX('Controles de Corrupción'!$C$10:$AZ$249,MATCH(A306,'Controles de Corrupción'!$B$10:$B$249,0),42),"")</f>
        <v/>
      </c>
      <c r="Q306" s="62" t="str">
        <f>IFERROR(INDEX('Controles de Corrupción'!$C$10:$AZ$249,MATCH(A306,'Controles de Corrupción'!$B$10:$B$249,0),47),"")</f>
        <v/>
      </c>
    </row>
    <row r="307" spans="1:17" ht="51.75" customHeight="1" x14ac:dyDescent="0.25">
      <c r="A307" s="118" t="s">
        <v>839</v>
      </c>
      <c r="B307" s="841"/>
      <c r="C307" s="844" t="str">
        <f>IFERROR(INDEX('Riesgos de Corrupción'!$B$11:$BN$100,MATCH('Mapa Riesgo Corrupción'!B307,'Riesgos de Corrupción'!$B$11:$B$100,0),2),"")</f>
        <v/>
      </c>
      <c r="D307" s="722" t="str">
        <f>IFERROR(INDEX('Riesgos de Corrupción'!$B$11:$BN$100,MATCH('Mapa Riesgo Corrupción'!B307,'Riesgos de Corrupción'!$B$11:$B$100,0),4),"")</f>
        <v/>
      </c>
      <c r="E307" s="846" t="str">
        <f>IFERROR(INDEX('Riesgos de Corrupción'!$B$11:$BN$100,MATCH('Mapa Riesgo Corrupción'!B307,'Riesgos de Corrupción'!$B$11:$B$100,0),5),"")</f>
        <v/>
      </c>
      <c r="F307" s="733" t="str">
        <f>IFERROR(INDEX('Riesgos de Corrupción'!$B$11:$BN$100,MATCH('Mapa Riesgo Corrupción'!B307,'Riesgos de Corrupción'!$B$11:$B$100,0),18),"")</f>
        <v/>
      </c>
      <c r="G307" s="733" t="str">
        <f>IFERROR(INDEX('Riesgos de Corrupción'!$B$11:$BN$100,MATCH('Mapa Riesgo Corrupción'!B307,'Riesgos de Corrupción'!$B$11:$B$100,0),63),"")</f>
        <v/>
      </c>
      <c r="H307" s="836" t="str">
        <f>IFERROR(INDEX('Riesgos de Corrupción'!$B$11:$BN$100,MATCH('Mapa Riesgo Corrupción'!B307,'Riesgos de Corrupción'!$B$11:$B$100,0),64),"")</f>
        <v/>
      </c>
      <c r="I307" s="733" t="str">
        <f>IFERROR(INDEX('Controles de Corrupción'!$C$10:$AZ$249,MATCH('Mapa Riesgo Corrupción'!B307,'Controles de Corrupción'!$C$10:$C$249,0),33),"")</f>
        <v/>
      </c>
      <c r="J307" s="733" t="str">
        <f>IFERROR(INDEX('Controles de Corrupción'!$C$10:$AZ$249,MATCH('Mapa Riesgo Corrupción'!B307,'Controles de Corrupción'!$C$10:$C$249,0),36),"")</f>
        <v/>
      </c>
      <c r="K307" s="733" t="str">
        <f>IFERROR(INDEX('Controles de Corrupción'!$C$10:$AZ$249,MATCH('Mapa Riesgo Corrupción'!B307,'Controles de Corrupción'!$C$10:$C$249,0),37),"")</f>
        <v/>
      </c>
      <c r="L307" s="733" t="str">
        <f>IFERROR(INDEX('Controles de Corrupción'!$C$10:$AZ$249,MATCH('Mapa Riesgo Corrupción'!B307,'Controles de Corrupción'!$C$10:$C$249,0),38),"")</f>
        <v/>
      </c>
      <c r="M307" s="70" t="str">
        <f>IFERROR(INDEX('Controles de Corrupción'!$C$10:$AZ$249,MATCH(A307,'Controles de Corrupción'!$B$10:$B$249,0),4),"")</f>
        <v/>
      </c>
      <c r="N307" s="70" t="str">
        <f>IFERROR(INDEX('Controles de Corrupción'!$C$10:$AZ$249,MATCH(A307,'Controles de Corrupción'!$B$10:$B$249,0),40),"")</f>
        <v/>
      </c>
      <c r="O307" s="70" t="str">
        <f>IFERROR(INDEX('Controles de Corrupción'!$C$10:$AZ$249,MATCH(A307,'Controles de Corrupción'!$B$10:$B$249,0),41),"")</f>
        <v/>
      </c>
      <c r="P307" s="70" t="str">
        <f>IFERROR(INDEX('Controles de Corrupción'!$C$10:$AZ$249,MATCH(A307,'Controles de Corrupción'!$B$10:$B$249,0),42),"")</f>
        <v/>
      </c>
      <c r="Q307" s="62" t="str">
        <f>IFERROR(INDEX('Controles de Corrupción'!$C$10:$AZ$249,MATCH(A307,'Controles de Corrupción'!$B$10:$B$249,0),47),"")</f>
        <v/>
      </c>
    </row>
    <row r="308" spans="1:17" ht="51.75" customHeight="1" x14ac:dyDescent="0.25">
      <c r="A308" s="118" t="s">
        <v>840</v>
      </c>
      <c r="B308" s="842"/>
      <c r="C308" s="845"/>
      <c r="D308" s="723"/>
      <c r="E308" s="847"/>
      <c r="F308" s="724"/>
      <c r="G308" s="724"/>
      <c r="H308" s="837"/>
      <c r="I308" s="724"/>
      <c r="J308" s="724"/>
      <c r="K308" s="724"/>
      <c r="L308" s="724"/>
      <c r="M308" s="70" t="str">
        <f>IFERROR(INDEX('Controles de Corrupción'!$C$10:$AZ$249,MATCH(A308,'Controles de Corrupción'!$B$10:$B$249,0),4),"")</f>
        <v/>
      </c>
      <c r="N308" s="70" t="str">
        <f>IFERROR(INDEX('Controles de Corrupción'!$C$10:$AZ$249,MATCH(A308,'Controles de Corrupción'!$B$10:$B$249,0),40),"")</f>
        <v/>
      </c>
      <c r="O308" s="70" t="str">
        <f>IFERROR(INDEX('Controles de Corrupción'!$C$10:$AZ$249,MATCH(A308,'Controles de Corrupción'!$B$10:$B$249,0),41),"")</f>
        <v/>
      </c>
      <c r="P308" s="70" t="str">
        <f>IFERROR(INDEX('Controles de Corrupción'!$C$10:$AZ$249,MATCH(A308,'Controles de Corrupción'!$B$10:$B$249,0),42),"")</f>
        <v/>
      </c>
      <c r="Q308" s="62" t="str">
        <f>IFERROR(INDEX('Controles de Corrupción'!$C$10:$AZ$249,MATCH(A308,'Controles de Corrupción'!$B$10:$B$249,0),47),"")</f>
        <v/>
      </c>
    </row>
    <row r="309" spans="1:17" ht="51.75" customHeight="1" x14ac:dyDescent="0.25">
      <c r="A309" s="118" t="s">
        <v>841</v>
      </c>
      <c r="B309" s="842"/>
      <c r="C309" s="845"/>
      <c r="D309" s="723"/>
      <c r="E309" s="847"/>
      <c r="F309" s="724"/>
      <c r="G309" s="724"/>
      <c r="H309" s="837"/>
      <c r="I309" s="724"/>
      <c r="J309" s="724"/>
      <c r="K309" s="724"/>
      <c r="L309" s="724"/>
      <c r="M309" s="70" t="str">
        <f>IFERROR(INDEX('Controles de Corrupción'!$C$10:$AZ$249,MATCH(A309,'Controles de Corrupción'!$B$10:$B$249,0),4),"")</f>
        <v/>
      </c>
      <c r="N309" s="70" t="str">
        <f>IFERROR(INDEX('Controles de Corrupción'!$C$10:$AZ$249,MATCH(A309,'Controles de Corrupción'!$B$10:$B$249,0),40),"")</f>
        <v/>
      </c>
      <c r="O309" s="70" t="str">
        <f>IFERROR(INDEX('Controles de Corrupción'!$C$10:$AZ$249,MATCH(A309,'Controles de Corrupción'!$B$10:$B$249,0),41),"")</f>
        <v/>
      </c>
      <c r="P309" s="70" t="str">
        <f>IFERROR(INDEX('Controles de Corrupción'!$C$10:$AZ$249,MATCH(A309,'Controles de Corrupción'!$B$10:$B$249,0),42),"")</f>
        <v/>
      </c>
      <c r="Q309" s="62" t="str">
        <f>IFERROR(INDEX('Controles de Corrupción'!$C$10:$AZ$249,MATCH(A309,'Controles de Corrupción'!$B$10:$B$249,0),47),"")</f>
        <v/>
      </c>
    </row>
    <row r="310" spans="1:17" ht="51.75" customHeight="1" x14ac:dyDescent="0.25">
      <c r="A310" s="118" t="s">
        <v>842</v>
      </c>
      <c r="B310" s="842"/>
      <c r="C310" s="845"/>
      <c r="D310" s="723"/>
      <c r="E310" s="847"/>
      <c r="F310" s="724"/>
      <c r="G310" s="724"/>
      <c r="H310" s="837"/>
      <c r="I310" s="724"/>
      <c r="J310" s="724"/>
      <c r="K310" s="724"/>
      <c r="L310" s="724"/>
      <c r="M310" s="70" t="str">
        <f>IFERROR(INDEX('Controles de Corrupción'!$C$10:$AZ$249,MATCH(A310,'Controles de Corrupción'!$B$10:$B$249,0),4),"")</f>
        <v/>
      </c>
      <c r="N310" s="70" t="str">
        <f>IFERROR(INDEX('Controles de Corrupción'!$C$10:$AZ$249,MATCH(A310,'Controles de Corrupción'!$B$10:$B$249,0),40),"")</f>
        <v/>
      </c>
      <c r="O310" s="70" t="str">
        <f>IFERROR(INDEX('Controles de Corrupción'!$C$10:$AZ$249,MATCH(A310,'Controles de Corrupción'!$B$10:$B$249,0),41),"")</f>
        <v/>
      </c>
      <c r="P310" s="70" t="str">
        <f>IFERROR(INDEX('Controles de Corrupción'!$C$10:$AZ$249,MATCH(A310,'Controles de Corrupción'!$B$10:$B$249,0),42),"")</f>
        <v/>
      </c>
      <c r="Q310" s="62" t="str">
        <f>IFERROR(INDEX('Controles de Corrupción'!$C$10:$AZ$249,MATCH(A310,'Controles de Corrupción'!$B$10:$B$249,0),47),"")</f>
        <v/>
      </c>
    </row>
    <row r="311" spans="1:17" ht="51.75" customHeight="1" x14ac:dyDescent="0.25">
      <c r="A311" s="118" t="s">
        <v>843</v>
      </c>
      <c r="B311" s="842"/>
      <c r="C311" s="845"/>
      <c r="D311" s="723"/>
      <c r="E311" s="847"/>
      <c r="F311" s="724"/>
      <c r="G311" s="724"/>
      <c r="H311" s="837"/>
      <c r="I311" s="724"/>
      <c r="J311" s="724"/>
      <c r="K311" s="724"/>
      <c r="L311" s="724"/>
      <c r="M311" s="70" t="str">
        <f>IFERROR(INDEX('Controles de Corrupción'!$C$10:$AZ$249,MATCH(A311,'Controles de Corrupción'!$B$10:$B$249,0),4),"")</f>
        <v/>
      </c>
      <c r="N311" s="70" t="str">
        <f>IFERROR(INDEX('Controles de Corrupción'!$C$10:$AZ$249,MATCH(A311,'Controles de Corrupción'!$B$10:$B$249,0),40),"")</f>
        <v/>
      </c>
      <c r="O311" s="70" t="str">
        <f>IFERROR(INDEX('Controles de Corrupción'!$C$10:$AZ$249,MATCH(A311,'Controles de Corrupción'!$B$10:$B$249,0),41),"")</f>
        <v/>
      </c>
      <c r="P311" s="70" t="str">
        <f>IFERROR(INDEX('Controles de Corrupción'!$C$10:$AZ$249,MATCH(A311,'Controles de Corrupción'!$B$10:$B$249,0),42),"")</f>
        <v/>
      </c>
      <c r="Q311" s="62" t="str">
        <f>IFERROR(INDEX('Controles de Corrupción'!$C$10:$AZ$249,MATCH(A311,'Controles de Corrupción'!$B$10:$B$249,0),47),"")</f>
        <v/>
      </c>
    </row>
    <row r="312" spans="1:17" ht="51.75" customHeight="1" x14ac:dyDescent="0.25">
      <c r="A312" s="118" t="s">
        <v>844</v>
      </c>
      <c r="B312" s="843"/>
      <c r="C312" s="845"/>
      <c r="D312" s="723"/>
      <c r="E312" s="847"/>
      <c r="F312" s="724"/>
      <c r="G312" s="724"/>
      <c r="H312" s="734"/>
      <c r="I312" s="724"/>
      <c r="J312" s="724"/>
      <c r="K312" s="724"/>
      <c r="L312" s="724"/>
      <c r="M312" s="70" t="str">
        <f>IFERROR(INDEX('Controles de Corrupción'!$C$10:$AZ$249,MATCH(A312,'Controles de Corrupción'!$B$10:$B$249,0),4),"")</f>
        <v/>
      </c>
      <c r="N312" s="70" t="str">
        <f>IFERROR(INDEX('Controles de Corrupción'!$C$10:$AZ$249,MATCH(A312,'Controles de Corrupción'!$B$10:$B$249,0),40),"")</f>
        <v/>
      </c>
      <c r="O312" s="70" t="str">
        <f>IFERROR(INDEX('Controles de Corrupción'!$C$10:$AZ$249,MATCH(A312,'Controles de Corrupción'!$B$10:$B$249,0),41),"")</f>
        <v/>
      </c>
      <c r="P312" s="70" t="str">
        <f>IFERROR(INDEX('Controles de Corrupción'!$C$10:$AZ$249,MATCH(A312,'Controles de Corrupción'!$B$10:$B$249,0),42),"")</f>
        <v/>
      </c>
      <c r="Q312" s="62" t="str">
        <f>IFERROR(INDEX('Controles de Corrupción'!$C$10:$AZ$249,MATCH(A312,'Controles de Corrupción'!$B$10:$B$249,0),47),"")</f>
        <v/>
      </c>
    </row>
    <row r="313" spans="1:17" ht="51.75" customHeight="1" x14ac:dyDescent="0.25">
      <c r="A313" s="118" t="s">
        <v>845</v>
      </c>
      <c r="B313" s="841"/>
      <c r="C313" s="844" t="str">
        <f>IFERROR(INDEX('Riesgos de Corrupción'!$B$11:$BN$100,MATCH('Mapa Riesgo Corrupción'!B313,'Riesgos de Corrupción'!$B$11:$B$100,0),2),"")</f>
        <v/>
      </c>
      <c r="D313" s="722" t="str">
        <f>IFERROR(INDEX('Riesgos de Corrupción'!$B$11:$BN$100,MATCH('Mapa Riesgo Corrupción'!B313,'Riesgos de Corrupción'!$B$11:$B$100,0),4),"")</f>
        <v/>
      </c>
      <c r="E313" s="846" t="str">
        <f>IFERROR(INDEX('Riesgos de Corrupción'!$B$11:$BN$100,MATCH('Mapa Riesgo Corrupción'!B313,'Riesgos de Corrupción'!$B$11:$B$100,0),5),"")</f>
        <v/>
      </c>
      <c r="F313" s="733" t="str">
        <f>IFERROR(INDEX('Riesgos de Corrupción'!$B$11:$BN$100,MATCH('Mapa Riesgo Corrupción'!B313,'Riesgos de Corrupción'!$B$11:$B$100,0),18),"")</f>
        <v/>
      </c>
      <c r="G313" s="733" t="str">
        <f>IFERROR(INDEX('Riesgos de Corrupción'!$B$11:$BN$100,MATCH('Mapa Riesgo Corrupción'!B313,'Riesgos de Corrupción'!$B$11:$B$100,0),63),"")</f>
        <v/>
      </c>
      <c r="H313" s="836" t="str">
        <f>IFERROR(INDEX('Riesgos de Corrupción'!$B$11:$BN$100,MATCH('Mapa Riesgo Corrupción'!B313,'Riesgos de Corrupción'!$B$11:$B$100,0),64),"")</f>
        <v/>
      </c>
      <c r="I313" s="733" t="str">
        <f>IFERROR(INDEX('Controles de Corrupción'!$C$10:$AZ$249,MATCH('Mapa Riesgo Corrupción'!B313,'Controles de Corrupción'!$C$10:$C$249,0),33),"")</f>
        <v/>
      </c>
      <c r="J313" s="733" t="str">
        <f>IFERROR(INDEX('Controles de Corrupción'!$C$10:$AZ$249,MATCH('Mapa Riesgo Corrupción'!B313,'Controles de Corrupción'!$C$10:$C$249,0),36),"")</f>
        <v/>
      </c>
      <c r="K313" s="733" t="str">
        <f>IFERROR(INDEX('Controles de Corrupción'!$C$10:$AZ$249,MATCH('Mapa Riesgo Corrupción'!B313,'Controles de Corrupción'!$C$10:$C$249,0),37),"")</f>
        <v/>
      </c>
      <c r="L313" s="733" t="str">
        <f>IFERROR(INDEX('Controles de Corrupción'!$C$10:$AZ$249,MATCH('Mapa Riesgo Corrupción'!B313,'Controles de Corrupción'!$C$10:$C$249,0),38),"")</f>
        <v/>
      </c>
      <c r="M313" s="70" t="str">
        <f>IFERROR(INDEX('Controles de Corrupción'!$C$10:$AZ$249,MATCH(A313,'Controles de Corrupción'!$B$10:$B$249,0),4),"")</f>
        <v/>
      </c>
      <c r="N313" s="70" t="str">
        <f>IFERROR(INDEX('Controles de Corrupción'!$C$10:$AZ$249,MATCH(A313,'Controles de Corrupción'!$B$10:$B$249,0),40),"")</f>
        <v/>
      </c>
      <c r="O313" s="70" t="str">
        <f>IFERROR(INDEX('Controles de Corrupción'!$C$10:$AZ$249,MATCH(A313,'Controles de Corrupción'!$B$10:$B$249,0),41),"")</f>
        <v/>
      </c>
      <c r="P313" s="70" t="str">
        <f>IFERROR(INDEX('Controles de Corrupción'!$C$10:$AZ$249,MATCH(A313,'Controles de Corrupción'!$B$10:$B$249,0),42),"")</f>
        <v/>
      </c>
      <c r="Q313" s="62" t="str">
        <f>IFERROR(INDEX('Controles de Corrupción'!$C$10:$AZ$249,MATCH(A313,'Controles de Corrupción'!$B$10:$B$249,0),47),"")</f>
        <v/>
      </c>
    </row>
    <row r="314" spans="1:17" ht="51.75" customHeight="1" x14ac:dyDescent="0.25">
      <c r="A314" s="118" t="s">
        <v>846</v>
      </c>
      <c r="B314" s="842"/>
      <c r="C314" s="845"/>
      <c r="D314" s="723"/>
      <c r="E314" s="847"/>
      <c r="F314" s="724"/>
      <c r="G314" s="724"/>
      <c r="H314" s="837"/>
      <c r="I314" s="724"/>
      <c r="J314" s="724"/>
      <c r="K314" s="724"/>
      <c r="L314" s="724"/>
      <c r="M314" s="70" t="str">
        <f>IFERROR(INDEX('Controles de Corrupción'!$C$10:$AZ$249,MATCH(A314,'Controles de Corrupción'!$B$10:$B$249,0),4),"")</f>
        <v/>
      </c>
      <c r="N314" s="70" t="str">
        <f>IFERROR(INDEX('Controles de Corrupción'!$C$10:$AZ$249,MATCH(A314,'Controles de Corrupción'!$B$10:$B$249,0),40),"")</f>
        <v/>
      </c>
      <c r="O314" s="70" t="str">
        <f>IFERROR(INDEX('Controles de Corrupción'!$C$10:$AZ$249,MATCH(A314,'Controles de Corrupción'!$B$10:$B$249,0),41),"")</f>
        <v/>
      </c>
      <c r="P314" s="70" t="str">
        <f>IFERROR(INDEX('Controles de Corrupción'!$C$10:$AZ$249,MATCH(A314,'Controles de Corrupción'!$B$10:$B$249,0),42),"")</f>
        <v/>
      </c>
      <c r="Q314" s="62" t="str">
        <f>IFERROR(INDEX('Controles de Corrupción'!$C$10:$AZ$249,MATCH(A314,'Controles de Corrupción'!$B$10:$B$249,0),47),"")</f>
        <v/>
      </c>
    </row>
    <row r="315" spans="1:17" ht="51.75" customHeight="1" x14ac:dyDescent="0.25">
      <c r="A315" s="118" t="s">
        <v>847</v>
      </c>
      <c r="B315" s="842"/>
      <c r="C315" s="845"/>
      <c r="D315" s="723"/>
      <c r="E315" s="847"/>
      <c r="F315" s="724"/>
      <c r="G315" s="724"/>
      <c r="H315" s="837"/>
      <c r="I315" s="724"/>
      <c r="J315" s="724"/>
      <c r="K315" s="724"/>
      <c r="L315" s="724"/>
      <c r="M315" s="70" t="str">
        <f>IFERROR(INDEX('Controles de Corrupción'!$C$10:$AZ$249,MATCH(A315,'Controles de Corrupción'!$B$10:$B$249,0),4),"")</f>
        <v/>
      </c>
      <c r="N315" s="70" t="str">
        <f>IFERROR(INDEX('Controles de Corrupción'!$C$10:$AZ$249,MATCH(A315,'Controles de Corrupción'!$B$10:$B$249,0),40),"")</f>
        <v/>
      </c>
      <c r="O315" s="70" t="str">
        <f>IFERROR(INDEX('Controles de Corrupción'!$C$10:$AZ$249,MATCH(A315,'Controles de Corrupción'!$B$10:$B$249,0),41),"")</f>
        <v/>
      </c>
      <c r="P315" s="70" t="str">
        <f>IFERROR(INDEX('Controles de Corrupción'!$C$10:$AZ$249,MATCH(A315,'Controles de Corrupción'!$B$10:$B$249,0),42),"")</f>
        <v/>
      </c>
      <c r="Q315" s="62" t="str">
        <f>IFERROR(INDEX('Controles de Corrupción'!$C$10:$AZ$249,MATCH(A315,'Controles de Corrupción'!$B$10:$B$249,0),47),"")</f>
        <v/>
      </c>
    </row>
    <row r="316" spans="1:17" ht="51.75" customHeight="1" x14ac:dyDescent="0.25">
      <c r="A316" s="118" t="s">
        <v>848</v>
      </c>
      <c r="B316" s="842"/>
      <c r="C316" s="845"/>
      <c r="D316" s="723"/>
      <c r="E316" s="847"/>
      <c r="F316" s="724"/>
      <c r="G316" s="724"/>
      <c r="H316" s="837"/>
      <c r="I316" s="724"/>
      <c r="J316" s="724"/>
      <c r="K316" s="724"/>
      <c r="L316" s="724"/>
      <c r="M316" s="70" t="str">
        <f>IFERROR(INDEX('Controles de Corrupción'!$C$10:$AZ$249,MATCH(A316,'Controles de Corrupción'!$B$10:$B$249,0),4),"")</f>
        <v/>
      </c>
      <c r="N316" s="70" t="str">
        <f>IFERROR(INDEX('Controles de Corrupción'!$C$10:$AZ$249,MATCH(A316,'Controles de Corrupción'!$B$10:$B$249,0),40),"")</f>
        <v/>
      </c>
      <c r="O316" s="70" t="str">
        <f>IFERROR(INDEX('Controles de Corrupción'!$C$10:$AZ$249,MATCH(A316,'Controles de Corrupción'!$B$10:$B$249,0),41),"")</f>
        <v/>
      </c>
      <c r="P316" s="70" t="str">
        <f>IFERROR(INDEX('Controles de Corrupción'!$C$10:$AZ$249,MATCH(A316,'Controles de Corrupción'!$B$10:$B$249,0),42),"")</f>
        <v/>
      </c>
      <c r="Q316" s="62" t="str">
        <f>IFERROR(INDEX('Controles de Corrupción'!$C$10:$AZ$249,MATCH(A316,'Controles de Corrupción'!$B$10:$B$249,0),47),"")</f>
        <v/>
      </c>
    </row>
    <row r="317" spans="1:17" ht="51.75" customHeight="1" x14ac:dyDescent="0.25">
      <c r="A317" s="118" t="s">
        <v>849</v>
      </c>
      <c r="B317" s="842"/>
      <c r="C317" s="845"/>
      <c r="D317" s="723"/>
      <c r="E317" s="847"/>
      <c r="F317" s="724"/>
      <c r="G317" s="724"/>
      <c r="H317" s="837"/>
      <c r="I317" s="724"/>
      <c r="J317" s="724"/>
      <c r="K317" s="724"/>
      <c r="L317" s="724"/>
      <c r="M317" s="70" t="str">
        <f>IFERROR(INDEX('Controles de Corrupción'!$C$10:$AZ$249,MATCH(A317,'Controles de Corrupción'!$B$10:$B$249,0),4),"")</f>
        <v/>
      </c>
      <c r="N317" s="70" t="str">
        <f>IFERROR(INDEX('Controles de Corrupción'!$C$10:$AZ$249,MATCH(A317,'Controles de Corrupción'!$B$10:$B$249,0),40),"")</f>
        <v/>
      </c>
      <c r="O317" s="70" t="str">
        <f>IFERROR(INDEX('Controles de Corrupción'!$C$10:$AZ$249,MATCH(A317,'Controles de Corrupción'!$B$10:$B$249,0),41),"")</f>
        <v/>
      </c>
      <c r="P317" s="70" t="str">
        <f>IFERROR(INDEX('Controles de Corrupción'!$C$10:$AZ$249,MATCH(A317,'Controles de Corrupción'!$B$10:$B$249,0),42),"")</f>
        <v/>
      </c>
      <c r="Q317" s="62" t="str">
        <f>IFERROR(INDEX('Controles de Corrupción'!$C$10:$AZ$249,MATCH(A317,'Controles de Corrupción'!$B$10:$B$249,0),47),"")</f>
        <v/>
      </c>
    </row>
    <row r="318" spans="1:17" ht="51.75" customHeight="1" x14ac:dyDescent="0.25">
      <c r="A318" s="118" t="s">
        <v>850</v>
      </c>
      <c r="B318" s="843"/>
      <c r="C318" s="845"/>
      <c r="D318" s="723"/>
      <c r="E318" s="847"/>
      <c r="F318" s="724"/>
      <c r="G318" s="724"/>
      <c r="H318" s="734"/>
      <c r="I318" s="724"/>
      <c r="J318" s="724"/>
      <c r="K318" s="724"/>
      <c r="L318" s="724"/>
      <c r="M318" s="70" t="str">
        <f>IFERROR(INDEX('Controles de Corrupción'!$C$10:$AZ$249,MATCH(A318,'Controles de Corrupción'!$B$10:$B$249,0),4),"")</f>
        <v/>
      </c>
      <c r="N318" s="70" t="str">
        <f>IFERROR(INDEX('Controles de Corrupción'!$C$10:$AZ$249,MATCH(A318,'Controles de Corrupción'!$B$10:$B$249,0),40),"")</f>
        <v/>
      </c>
      <c r="O318" s="70" t="str">
        <f>IFERROR(INDEX('Controles de Corrupción'!$C$10:$AZ$249,MATCH(A318,'Controles de Corrupción'!$B$10:$B$249,0),41),"")</f>
        <v/>
      </c>
      <c r="P318" s="70" t="str">
        <f>IFERROR(INDEX('Controles de Corrupción'!$C$10:$AZ$249,MATCH(A318,'Controles de Corrupción'!$B$10:$B$249,0),42),"")</f>
        <v/>
      </c>
      <c r="Q318" s="62" t="str">
        <f>IFERROR(INDEX('Controles de Corrupción'!$C$10:$AZ$249,MATCH(A318,'Controles de Corrupción'!$B$10:$B$249,0),47),"")</f>
        <v/>
      </c>
    </row>
    <row r="319" spans="1:17" ht="51.75" customHeight="1" x14ac:dyDescent="0.25">
      <c r="A319" s="118" t="s">
        <v>851</v>
      </c>
      <c r="B319" s="841"/>
      <c r="C319" s="844" t="str">
        <f>IFERROR(INDEX('Riesgos de Corrupción'!$B$11:$BN$100,MATCH('Mapa Riesgo Corrupción'!B319,'Riesgos de Corrupción'!$B$11:$B$100,0),2),"")</f>
        <v/>
      </c>
      <c r="D319" s="722" t="str">
        <f>IFERROR(INDEX('Riesgos de Corrupción'!$B$11:$BN$100,MATCH('Mapa Riesgo Corrupción'!B319,'Riesgos de Corrupción'!$B$11:$B$100,0),4),"")</f>
        <v/>
      </c>
      <c r="E319" s="846" t="str">
        <f>IFERROR(INDEX('Riesgos de Corrupción'!$B$11:$BN$100,MATCH('Mapa Riesgo Corrupción'!B319,'Riesgos de Corrupción'!$B$11:$B$100,0),5),"")</f>
        <v/>
      </c>
      <c r="F319" s="733" t="str">
        <f>IFERROR(INDEX('Riesgos de Corrupción'!$B$11:$BN$100,MATCH('Mapa Riesgo Corrupción'!B319,'Riesgos de Corrupción'!$B$11:$B$100,0),18),"")</f>
        <v/>
      </c>
      <c r="G319" s="733" t="str">
        <f>IFERROR(INDEX('Riesgos de Corrupción'!$B$11:$BN$100,MATCH('Mapa Riesgo Corrupción'!B319,'Riesgos de Corrupción'!$B$11:$B$100,0),63),"")</f>
        <v/>
      </c>
      <c r="H319" s="836" t="str">
        <f>IFERROR(INDEX('Riesgos de Corrupción'!$B$11:$BN$100,MATCH('Mapa Riesgo Corrupción'!B319,'Riesgos de Corrupción'!$B$11:$B$100,0),64),"")</f>
        <v/>
      </c>
      <c r="I319" s="733" t="str">
        <f>IFERROR(INDEX('Controles de Corrupción'!$C$10:$AZ$249,MATCH('Mapa Riesgo Corrupción'!B319,'Controles de Corrupción'!$C$10:$C$249,0),33),"")</f>
        <v/>
      </c>
      <c r="J319" s="733" t="str">
        <f>IFERROR(INDEX('Controles de Corrupción'!$C$10:$AZ$249,MATCH('Mapa Riesgo Corrupción'!B319,'Controles de Corrupción'!$C$10:$C$249,0),36),"")</f>
        <v/>
      </c>
      <c r="K319" s="733" t="str">
        <f>IFERROR(INDEX('Controles de Corrupción'!$C$10:$AZ$249,MATCH('Mapa Riesgo Corrupción'!B319,'Controles de Corrupción'!$C$10:$C$249,0),37),"")</f>
        <v/>
      </c>
      <c r="L319" s="733" t="str">
        <f>IFERROR(INDEX('Controles de Corrupción'!$C$10:$AZ$249,MATCH('Mapa Riesgo Corrupción'!B319,'Controles de Corrupción'!$C$10:$C$249,0),38),"")</f>
        <v/>
      </c>
      <c r="M319" s="70" t="str">
        <f>IFERROR(INDEX('Controles de Corrupción'!$C$10:$AZ$249,MATCH(A319,'Controles de Corrupción'!$B$10:$B$249,0),4),"")</f>
        <v/>
      </c>
      <c r="N319" s="70" t="str">
        <f>IFERROR(INDEX('Controles de Corrupción'!$C$10:$AZ$249,MATCH(A319,'Controles de Corrupción'!$B$10:$B$249,0),40),"")</f>
        <v/>
      </c>
      <c r="O319" s="70" t="str">
        <f>IFERROR(INDEX('Controles de Corrupción'!$C$10:$AZ$249,MATCH(A319,'Controles de Corrupción'!$B$10:$B$249,0),41),"")</f>
        <v/>
      </c>
      <c r="P319" s="70" t="str">
        <f>IFERROR(INDEX('Controles de Corrupción'!$C$10:$AZ$249,MATCH(A319,'Controles de Corrupción'!$B$10:$B$249,0),42),"")</f>
        <v/>
      </c>
      <c r="Q319" s="62" t="str">
        <f>IFERROR(INDEX('Controles de Corrupción'!$C$10:$AZ$249,MATCH(A319,'Controles de Corrupción'!$B$10:$B$249,0),47),"")</f>
        <v/>
      </c>
    </row>
    <row r="320" spans="1:17" ht="51.75" customHeight="1" x14ac:dyDescent="0.25">
      <c r="A320" s="118" t="s">
        <v>852</v>
      </c>
      <c r="B320" s="842"/>
      <c r="C320" s="845"/>
      <c r="D320" s="723"/>
      <c r="E320" s="847"/>
      <c r="F320" s="724"/>
      <c r="G320" s="724"/>
      <c r="H320" s="837"/>
      <c r="I320" s="724"/>
      <c r="J320" s="724"/>
      <c r="K320" s="724"/>
      <c r="L320" s="724"/>
      <c r="M320" s="70" t="str">
        <f>IFERROR(INDEX('Controles de Corrupción'!$C$10:$AZ$249,MATCH(A320,'Controles de Corrupción'!$B$10:$B$249,0),4),"")</f>
        <v/>
      </c>
      <c r="N320" s="70" t="str">
        <f>IFERROR(INDEX('Controles de Corrupción'!$C$10:$AZ$249,MATCH(A320,'Controles de Corrupción'!$B$10:$B$249,0),40),"")</f>
        <v/>
      </c>
      <c r="O320" s="70" t="str">
        <f>IFERROR(INDEX('Controles de Corrupción'!$C$10:$AZ$249,MATCH(A320,'Controles de Corrupción'!$B$10:$B$249,0),41),"")</f>
        <v/>
      </c>
      <c r="P320" s="70" t="str">
        <f>IFERROR(INDEX('Controles de Corrupción'!$C$10:$AZ$249,MATCH(A320,'Controles de Corrupción'!$B$10:$B$249,0),42),"")</f>
        <v/>
      </c>
      <c r="Q320" s="62" t="str">
        <f>IFERROR(INDEX('Controles de Corrupción'!$C$10:$AZ$249,MATCH(A320,'Controles de Corrupción'!$B$10:$B$249,0),47),"")</f>
        <v/>
      </c>
    </row>
    <row r="321" spans="1:17" ht="51.75" customHeight="1" x14ac:dyDescent="0.25">
      <c r="A321" s="118" t="s">
        <v>853</v>
      </c>
      <c r="B321" s="842"/>
      <c r="C321" s="845"/>
      <c r="D321" s="723"/>
      <c r="E321" s="847"/>
      <c r="F321" s="724"/>
      <c r="G321" s="724"/>
      <c r="H321" s="837"/>
      <c r="I321" s="724"/>
      <c r="J321" s="724"/>
      <c r="K321" s="724"/>
      <c r="L321" s="724"/>
      <c r="M321" s="70" t="str">
        <f>IFERROR(INDEX('Controles de Corrupción'!$C$10:$AZ$249,MATCH(A321,'Controles de Corrupción'!$B$10:$B$249,0),4),"")</f>
        <v/>
      </c>
      <c r="N321" s="70" t="str">
        <f>IFERROR(INDEX('Controles de Corrupción'!$C$10:$AZ$249,MATCH(A321,'Controles de Corrupción'!$B$10:$B$249,0),40),"")</f>
        <v/>
      </c>
      <c r="O321" s="70" t="str">
        <f>IFERROR(INDEX('Controles de Corrupción'!$C$10:$AZ$249,MATCH(A321,'Controles de Corrupción'!$B$10:$B$249,0),41),"")</f>
        <v/>
      </c>
      <c r="P321" s="70" t="str">
        <f>IFERROR(INDEX('Controles de Corrupción'!$C$10:$AZ$249,MATCH(A321,'Controles de Corrupción'!$B$10:$B$249,0),42),"")</f>
        <v/>
      </c>
      <c r="Q321" s="62" t="str">
        <f>IFERROR(INDEX('Controles de Corrupción'!$C$10:$AZ$249,MATCH(A321,'Controles de Corrupción'!$B$10:$B$249,0),47),"")</f>
        <v/>
      </c>
    </row>
    <row r="322" spans="1:17" ht="51.75" customHeight="1" x14ac:dyDescent="0.25">
      <c r="A322" s="118" t="s">
        <v>854</v>
      </c>
      <c r="B322" s="842"/>
      <c r="C322" s="845"/>
      <c r="D322" s="723"/>
      <c r="E322" s="847"/>
      <c r="F322" s="724"/>
      <c r="G322" s="724"/>
      <c r="H322" s="837"/>
      <c r="I322" s="724"/>
      <c r="J322" s="724"/>
      <c r="K322" s="724"/>
      <c r="L322" s="724"/>
      <c r="M322" s="70" t="str">
        <f>IFERROR(INDEX('Controles de Corrupción'!$C$10:$AZ$249,MATCH(A322,'Controles de Corrupción'!$B$10:$B$249,0),4),"")</f>
        <v/>
      </c>
      <c r="N322" s="70" t="str">
        <f>IFERROR(INDEX('Controles de Corrupción'!$C$10:$AZ$249,MATCH(A322,'Controles de Corrupción'!$B$10:$B$249,0),40),"")</f>
        <v/>
      </c>
      <c r="O322" s="70" t="str">
        <f>IFERROR(INDEX('Controles de Corrupción'!$C$10:$AZ$249,MATCH(A322,'Controles de Corrupción'!$B$10:$B$249,0),41),"")</f>
        <v/>
      </c>
      <c r="P322" s="70" t="str">
        <f>IFERROR(INDEX('Controles de Corrupción'!$C$10:$AZ$249,MATCH(A322,'Controles de Corrupción'!$B$10:$B$249,0),42),"")</f>
        <v/>
      </c>
      <c r="Q322" s="62" t="str">
        <f>IFERROR(INDEX('Controles de Corrupción'!$C$10:$AZ$249,MATCH(A322,'Controles de Corrupción'!$B$10:$B$249,0),47),"")</f>
        <v/>
      </c>
    </row>
    <row r="323" spans="1:17" ht="51.75" customHeight="1" x14ac:dyDescent="0.25">
      <c r="A323" s="118" t="s">
        <v>855</v>
      </c>
      <c r="B323" s="842"/>
      <c r="C323" s="845"/>
      <c r="D323" s="723"/>
      <c r="E323" s="847"/>
      <c r="F323" s="724"/>
      <c r="G323" s="724"/>
      <c r="H323" s="837"/>
      <c r="I323" s="724"/>
      <c r="J323" s="724"/>
      <c r="K323" s="724"/>
      <c r="L323" s="724"/>
      <c r="M323" s="70" t="str">
        <f>IFERROR(INDEX('Controles de Corrupción'!$C$10:$AZ$249,MATCH(A323,'Controles de Corrupción'!$B$10:$B$249,0),4),"")</f>
        <v/>
      </c>
      <c r="N323" s="70" t="str">
        <f>IFERROR(INDEX('Controles de Corrupción'!$C$10:$AZ$249,MATCH(A323,'Controles de Corrupción'!$B$10:$B$249,0),40),"")</f>
        <v/>
      </c>
      <c r="O323" s="70" t="str">
        <f>IFERROR(INDEX('Controles de Corrupción'!$C$10:$AZ$249,MATCH(A323,'Controles de Corrupción'!$B$10:$B$249,0),41),"")</f>
        <v/>
      </c>
      <c r="P323" s="70" t="str">
        <f>IFERROR(INDEX('Controles de Corrupción'!$C$10:$AZ$249,MATCH(A323,'Controles de Corrupción'!$B$10:$B$249,0),42),"")</f>
        <v/>
      </c>
      <c r="Q323" s="62" t="str">
        <f>IFERROR(INDEX('Controles de Corrupción'!$C$10:$AZ$249,MATCH(A323,'Controles de Corrupción'!$B$10:$B$249,0),47),"")</f>
        <v/>
      </c>
    </row>
    <row r="324" spans="1:17" ht="51.75" customHeight="1" x14ac:dyDescent="0.25">
      <c r="A324" s="118" t="s">
        <v>856</v>
      </c>
      <c r="B324" s="843"/>
      <c r="C324" s="845"/>
      <c r="D324" s="723"/>
      <c r="E324" s="847"/>
      <c r="F324" s="724"/>
      <c r="G324" s="724"/>
      <c r="H324" s="734"/>
      <c r="I324" s="724"/>
      <c r="J324" s="724"/>
      <c r="K324" s="724"/>
      <c r="L324" s="724"/>
      <c r="M324" s="70" t="str">
        <f>IFERROR(INDEX('Controles de Corrupción'!$C$10:$AZ$249,MATCH(A324,'Controles de Corrupción'!$B$10:$B$249,0),4),"")</f>
        <v/>
      </c>
      <c r="N324" s="70" t="str">
        <f>IFERROR(INDEX('Controles de Corrupción'!$C$10:$AZ$249,MATCH(A324,'Controles de Corrupción'!$B$10:$B$249,0),40),"")</f>
        <v/>
      </c>
      <c r="O324" s="70" t="str">
        <f>IFERROR(INDEX('Controles de Corrupción'!$C$10:$AZ$249,MATCH(A324,'Controles de Corrupción'!$B$10:$B$249,0),41),"")</f>
        <v/>
      </c>
      <c r="P324" s="70" t="str">
        <f>IFERROR(INDEX('Controles de Corrupción'!$C$10:$AZ$249,MATCH(A324,'Controles de Corrupción'!$B$10:$B$249,0),42),"")</f>
        <v/>
      </c>
      <c r="Q324" s="62" t="str">
        <f>IFERROR(INDEX('Controles de Corrupción'!$C$10:$AZ$249,MATCH(A324,'Controles de Corrupción'!$B$10:$B$249,0),47),"")</f>
        <v/>
      </c>
    </row>
    <row r="325" spans="1:17" ht="51.75" customHeight="1" x14ac:dyDescent="0.25">
      <c r="A325" s="118" t="s">
        <v>857</v>
      </c>
      <c r="B325" s="841"/>
      <c r="C325" s="844" t="str">
        <f>IFERROR(INDEX('Riesgos de Corrupción'!$B$11:$BN$100,MATCH('Mapa Riesgo Corrupción'!B325,'Riesgos de Corrupción'!$B$11:$B$100,0),2),"")</f>
        <v/>
      </c>
      <c r="D325" s="722" t="str">
        <f>IFERROR(INDEX('Riesgos de Corrupción'!$B$11:$BN$100,MATCH('Mapa Riesgo Corrupción'!B325,'Riesgos de Corrupción'!$B$11:$B$100,0),4),"")</f>
        <v/>
      </c>
      <c r="E325" s="846" t="str">
        <f>IFERROR(INDEX('Riesgos de Corrupción'!$B$11:$BN$100,MATCH('Mapa Riesgo Corrupción'!B325,'Riesgos de Corrupción'!$B$11:$B$100,0),5),"")</f>
        <v/>
      </c>
      <c r="F325" s="733" t="str">
        <f>IFERROR(INDEX('Riesgos de Corrupción'!$B$11:$BN$100,MATCH('Mapa Riesgo Corrupción'!B325,'Riesgos de Corrupción'!$B$11:$B$100,0),18),"")</f>
        <v/>
      </c>
      <c r="G325" s="733" t="str">
        <f>IFERROR(INDEX('Riesgos de Corrupción'!$B$11:$BN$100,MATCH('Mapa Riesgo Corrupción'!B325,'Riesgos de Corrupción'!$B$11:$B$100,0),63),"")</f>
        <v/>
      </c>
      <c r="H325" s="836" t="str">
        <f>IFERROR(INDEX('Riesgos de Corrupción'!$B$11:$BN$100,MATCH('Mapa Riesgo Corrupción'!B325,'Riesgos de Corrupción'!$B$11:$B$100,0),64),"")</f>
        <v/>
      </c>
      <c r="I325" s="733" t="str">
        <f>IFERROR(INDEX('Controles de Corrupción'!$C$10:$AZ$249,MATCH('Mapa Riesgo Corrupción'!B325,'Controles de Corrupción'!$C$10:$C$249,0),33),"")</f>
        <v/>
      </c>
      <c r="J325" s="733" t="str">
        <f>IFERROR(INDEX('Controles de Corrupción'!$C$10:$AZ$249,MATCH('Mapa Riesgo Corrupción'!B325,'Controles de Corrupción'!$C$10:$C$249,0),36),"")</f>
        <v/>
      </c>
      <c r="K325" s="733" t="str">
        <f>IFERROR(INDEX('Controles de Corrupción'!$C$10:$AZ$249,MATCH('Mapa Riesgo Corrupción'!B325,'Controles de Corrupción'!$C$10:$C$249,0),37),"")</f>
        <v/>
      </c>
      <c r="L325" s="733" t="str">
        <f>IFERROR(INDEX('Controles de Corrupción'!$C$10:$AZ$249,MATCH('Mapa Riesgo Corrupción'!B325,'Controles de Corrupción'!$C$10:$C$249,0),38),"")</f>
        <v/>
      </c>
      <c r="M325" s="70" t="str">
        <f>IFERROR(INDEX('Controles de Corrupción'!$C$10:$AZ$249,MATCH(A325,'Controles de Corrupción'!$B$10:$B$249,0),4),"")</f>
        <v/>
      </c>
      <c r="N325" s="70" t="str">
        <f>IFERROR(INDEX('Controles de Corrupción'!$C$10:$AZ$249,MATCH(A325,'Controles de Corrupción'!$B$10:$B$249,0),40),"")</f>
        <v/>
      </c>
      <c r="O325" s="70" t="str">
        <f>IFERROR(INDEX('Controles de Corrupción'!$C$10:$AZ$249,MATCH(A325,'Controles de Corrupción'!$B$10:$B$249,0),41),"")</f>
        <v/>
      </c>
      <c r="P325" s="70" t="str">
        <f>IFERROR(INDEX('Controles de Corrupción'!$C$10:$AZ$249,MATCH(A325,'Controles de Corrupción'!$B$10:$B$249,0),42),"")</f>
        <v/>
      </c>
      <c r="Q325" s="62" t="str">
        <f>IFERROR(INDEX('Controles de Corrupción'!$C$10:$AZ$249,MATCH(A325,'Controles de Corrupción'!$B$10:$B$249,0),47),"")</f>
        <v/>
      </c>
    </row>
    <row r="326" spans="1:17" ht="51.75" customHeight="1" x14ac:dyDescent="0.25">
      <c r="A326" s="118" t="s">
        <v>858</v>
      </c>
      <c r="B326" s="842"/>
      <c r="C326" s="845"/>
      <c r="D326" s="723"/>
      <c r="E326" s="847"/>
      <c r="F326" s="724"/>
      <c r="G326" s="724"/>
      <c r="H326" s="837"/>
      <c r="I326" s="724"/>
      <c r="J326" s="724"/>
      <c r="K326" s="724"/>
      <c r="L326" s="724"/>
      <c r="M326" s="70" t="str">
        <f>IFERROR(INDEX('Controles de Corrupción'!$C$10:$AZ$249,MATCH(A326,'Controles de Corrupción'!$B$10:$B$249,0),4),"")</f>
        <v/>
      </c>
      <c r="N326" s="70" t="str">
        <f>IFERROR(INDEX('Controles de Corrupción'!$C$10:$AZ$249,MATCH(A326,'Controles de Corrupción'!$B$10:$B$249,0),40),"")</f>
        <v/>
      </c>
      <c r="O326" s="70" t="str">
        <f>IFERROR(INDEX('Controles de Corrupción'!$C$10:$AZ$249,MATCH(A326,'Controles de Corrupción'!$B$10:$B$249,0),41),"")</f>
        <v/>
      </c>
      <c r="P326" s="70" t="str">
        <f>IFERROR(INDEX('Controles de Corrupción'!$C$10:$AZ$249,MATCH(A326,'Controles de Corrupción'!$B$10:$B$249,0),42),"")</f>
        <v/>
      </c>
      <c r="Q326" s="62" t="str">
        <f>IFERROR(INDEX('Controles de Corrupción'!$C$10:$AZ$249,MATCH(A326,'Controles de Corrupción'!$B$10:$B$249,0),47),"")</f>
        <v/>
      </c>
    </row>
    <row r="327" spans="1:17" ht="51.75" customHeight="1" x14ac:dyDescent="0.25">
      <c r="A327" s="118" t="s">
        <v>859</v>
      </c>
      <c r="B327" s="842"/>
      <c r="C327" s="845"/>
      <c r="D327" s="723"/>
      <c r="E327" s="847"/>
      <c r="F327" s="724"/>
      <c r="G327" s="724"/>
      <c r="H327" s="837"/>
      <c r="I327" s="724"/>
      <c r="J327" s="724"/>
      <c r="K327" s="724"/>
      <c r="L327" s="724"/>
      <c r="M327" s="70" t="str">
        <f>IFERROR(INDEX('Controles de Corrupción'!$C$10:$AZ$249,MATCH(A327,'Controles de Corrupción'!$B$10:$B$249,0),4),"")</f>
        <v/>
      </c>
      <c r="N327" s="70" t="str">
        <f>IFERROR(INDEX('Controles de Corrupción'!$C$10:$AZ$249,MATCH(A327,'Controles de Corrupción'!$B$10:$B$249,0),40),"")</f>
        <v/>
      </c>
      <c r="O327" s="70" t="str">
        <f>IFERROR(INDEX('Controles de Corrupción'!$C$10:$AZ$249,MATCH(A327,'Controles de Corrupción'!$B$10:$B$249,0),41),"")</f>
        <v/>
      </c>
      <c r="P327" s="70" t="str">
        <f>IFERROR(INDEX('Controles de Corrupción'!$C$10:$AZ$249,MATCH(A327,'Controles de Corrupción'!$B$10:$B$249,0),42),"")</f>
        <v/>
      </c>
      <c r="Q327" s="62" t="str">
        <f>IFERROR(INDEX('Controles de Corrupción'!$C$10:$AZ$249,MATCH(A327,'Controles de Corrupción'!$B$10:$B$249,0),47),"")</f>
        <v/>
      </c>
    </row>
    <row r="328" spans="1:17" ht="51.75" customHeight="1" x14ac:dyDescent="0.25">
      <c r="A328" s="118" t="s">
        <v>860</v>
      </c>
      <c r="B328" s="842"/>
      <c r="C328" s="845"/>
      <c r="D328" s="723"/>
      <c r="E328" s="847"/>
      <c r="F328" s="724"/>
      <c r="G328" s="724"/>
      <c r="H328" s="837"/>
      <c r="I328" s="724"/>
      <c r="J328" s="724"/>
      <c r="K328" s="724"/>
      <c r="L328" s="724"/>
      <c r="M328" s="70" t="str">
        <f>IFERROR(INDEX('Controles de Corrupción'!$C$10:$AZ$249,MATCH(A328,'Controles de Corrupción'!$B$10:$B$249,0),4),"")</f>
        <v/>
      </c>
      <c r="N328" s="70" t="str">
        <f>IFERROR(INDEX('Controles de Corrupción'!$C$10:$AZ$249,MATCH(A328,'Controles de Corrupción'!$B$10:$B$249,0),40),"")</f>
        <v/>
      </c>
      <c r="O328" s="70" t="str">
        <f>IFERROR(INDEX('Controles de Corrupción'!$C$10:$AZ$249,MATCH(A328,'Controles de Corrupción'!$B$10:$B$249,0),41),"")</f>
        <v/>
      </c>
      <c r="P328" s="70" t="str">
        <f>IFERROR(INDEX('Controles de Corrupción'!$C$10:$AZ$249,MATCH(A328,'Controles de Corrupción'!$B$10:$B$249,0),42),"")</f>
        <v/>
      </c>
      <c r="Q328" s="62" t="str">
        <f>IFERROR(INDEX('Controles de Corrupción'!$C$10:$AZ$249,MATCH(A328,'Controles de Corrupción'!$B$10:$B$249,0),47),"")</f>
        <v/>
      </c>
    </row>
    <row r="329" spans="1:17" ht="51.75" customHeight="1" x14ac:dyDescent="0.25">
      <c r="A329" s="118" t="s">
        <v>861</v>
      </c>
      <c r="B329" s="842"/>
      <c r="C329" s="845"/>
      <c r="D329" s="723"/>
      <c r="E329" s="847"/>
      <c r="F329" s="724"/>
      <c r="G329" s="724"/>
      <c r="H329" s="837"/>
      <c r="I329" s="724"/>
      <c r="J329" s="724"/>
      <c r="K329" s="724"/>
      <c r="L329" s="724"/>
      <c r="M329" s="70" t="str">
        <f>IFERROR(INDEX('Controles de Corrupción'!$C$10:$AZ$249,MATCH(A329,'Controles de Corrupción'!$B$10:$B$249,0),4),"")</f>
        <v/>
      </c>
      <c r="N329" s="70" t="str">
        <f>IFERROR(INDEX('Controles de Corrupción'!$C$10:$AZ$249,MATCH(A329,'Controles de Corrupción'!$B$10:$B$249,0),40),"")</f>
        <v/>
      </c>
      <c r="O329" s="70" t="str">
        <f>IFERROR(INDEX('Controles de Corrupción'!$C$10:$AZ$249,MATCH(A329,'Controles de Corrupción'!$B$10:$B$249,0),41),"")</f>
        <v/>
      </c>
      <c r="P329" s="70" t="str">
        <f>IFERROR(INDEX('Controles de Corrupción'!$C$10:$AZ$249,MATCH(A329,'Controles de Corrupción'!$B$10:$B$249,0),42),"")</f>
        <v/>
      </c>
      <c r="Q329" s="62" t="str">
        <f>IFERROR(INDEX('Controles de Corrupción'!$C$10:$AZ$249,MATCH(A329,'Controles de Corrupción'!$B$10:$B$249,0),47),"")</f>
        <v/>
      </c>
    </row>
    <row r="330" spans="1:17" ht="51.75" customHeight="1" x14ac:dyDescent="0.25">
      <c r="A330" s="118" t="s">
        <v>862</v>
      </c>
      <c r="B330" s="843"/>
      <c r="C330" s="845"/>
      <c r="D330" s="723"/>
      <c r="E330" s="847"/>
      <c r="F330" s="724"/>
      <c r="G330" s="724"/>
      <c r="H330" s="734"/>
      <c r="I330" s="724"/>
      <c r="J330" s="724"/>
      <c r="K330" s="724"/>
      <c r="L330" s="724"/>
      <c r="M330" s="70" t="str">
        <f>IFERROR(INDEX('Controles de Corrupción'!$C$10:$AZ$249,MATCH(A330,'Controles de Corrupción'!$B$10:$B$249,0),4),"")</f>
        <v/>
      </c>
      <c r="N330" s="70" t="str">
        <f>IFERROR(INDEX('Controles de Corrupción'!$C$10:$AZ$249,MATCH(A330,'Controles de Corrupción'!$B$10:$B$249,0),40),"")</f>
        <v/>
      </c>
      <c r="O330" s="70" t="str">
        <f>IFERROR(INDEX('Controles de Corrupción'!$C$10:$AZ$249,MATCH(A330,'Controles de Corrupción'!$B$10:$B$249,0),41),"")</f>
        <v/>
      </c>
      <c r="P330" s="70" t="str">
        <f>IFERROR(INDEX('Controles de Corrupción'!$C$10:$AZ$249,MATCH(A330,'Controles de Corrupción'!$B$10:$B$249,0),42),"")</f>
        <v/>
      </c>
      <c r="Q330" s="62" t="str">
        <f>IFERROR(INDEX('Controles de Corrupción'!$C$10:$AZ$249,MATCH(A330,'Controles de Corrupción'!$B$10:$B$249,0),47),"")</f>
        <v/>
      </c>
    </row>
    <row r="331" spans="1:17" ht="51.75" customHeight="1" x14ac:dyDescent="0.25">
      <c r="A331" s="118" t="s">
        <v>863</v>
      </c>
      <c r="B331" s="841"/>
      <c r="C331" s="844" t="str">
        <f>IFERROR(INDEX('Riesgos de Corrupción'!$B$11:$BN$100,MATCH('Mapa Riesgo Corrupción'!B331,'Riesgos de Corrupción'!$B$11:$B$100,0),2),"")</f>
        <v/>
      </c>
      <c r="D331" s="722" t="str">
        <f>IFERROR(INDEX('Riesgos de Corrupción'!$B$11:$BN$100,MATCH('Mapa Riesgo Corrupción'!B331,'Riesgos de Corrupción'!$B$11:$B$100,0),4),"")</f>
        <v/>
      </c>
      <c r="E331" s="846" t="str">
        <f>IFERROR(INDEX('Riesgos de Corrupción'!$B$11:$BN$100,MATCH('Mapa Riesgo Corrupción'!B331,'Riesgos de Corrupción'!$B$11:$B$100,0),5),"")</f>
        <v/>
      </c>
      <c r="F331" s="733" t="str">
        <f>IFERROR(INDEX('Riesgos de Corrupción'!$B$11:$BN$100,MATCH('Mapa Riesgo Corrupción'!B331,'Riesgos de Corrupción'!$B$11:$B$100,0),18),"")</f>
        <v/>
      </c>
      <c r="G331" s="733" t="str">
        <f>IFERROR(INDEX('Riesgos de Corrupción'!$B$11:$BN$100,MATCH('Mapa Riesgo Corrupción'!B331,'Riesgos de Corrupción'!$B$11:$B$100,0),63),"")</f>
        <v/>
      </c>
      <c r="H331" s="836" t="str">
        <f>IFERROR(INDEX('Riesgos de Corrupción'!$B$11:$BN$100,MATCH('Mapa Riesgo Corrupción'!B331,'Riesgos de Corrupción'!$B$11:$B$100,0),64),"")</f>
        <v/>
      </c>
      <c r="I331" s="733" t="str">
        <f>IFERROR(INDEX('Controles de Corrupción'!$C$10:$AZ$249,MATCH('Mapa Riesgo Corrupción'!B331,'Controles de Corrupción'!$C$10:$C$249,0),33),"")</f>
        <v/>
      </c>
      <c r="J331" s="733" t="str">
        <f>IFERROR(INDEX('Controles de Corrupción'!$C$10:$AZ$249,MATCH('Mapa Riesgo Corrupción'!B331,'Controles de Corrupción'!$C$10:$C$249,0),36),"")</f>
        <v/>
      </c>
      <c r="K331" s="733" t="str">
        <f>IFERROR(INDEX('Controles de Corrupción'!$C$10:$AZ$249,MATCH('Mapa Riesgo Corrupción'!B331,'Controles de Corrupción'!$C$10:$C$249,0),37),"")</f>
        <v/>
      </c>
      <c r="L331" s="733" t="str">
        <f>IFERROR(INDEX('Controles de Corrupción'!$C$10:$AZ$249,MATCH('Mapa Riesgo Corrupción'!B331,'Controles de Corrupción'!$C$10:$C$249,0),38),"")</f>
        <v/>
      </c>
      <c r="M331" s="70" t="str">
        <f>IFERROR(INDEX('Controles de Corrupción'!$C$10:$AZ$249,MATCH(A331,'Controles de Corrupción'!$B$10:$B$249,0),4),"")</f>
        <v/>
      </c>
      <c r="N331" s="70" t="str">
        <f>IFERROR(INDEX('Controles de Corrupción'!$C$10:$AZ$249,MATCH(A331,'Controles de Corrupción'!$B$10:$B$249,0),40),"")</f>
        <v/>
      </c>
      <c r="O331" s="70" t="str">
        <f>IFERROR(INDEX('Controles de Corrupción'!$C$10:$AZ$249,MATCH(A331,'Controles de Corrupción'!$B$10:$B$249,0),41),"")</f>
        <v/>
      </c>
      <c r="P331" s="70" t="str">
        <f>IFERROR(INDEX('Controles de Corrupción'!$C$10:$AZ$249,MATCH(A331,'Controles de Corrupción'!$B$10:$B$249,0),42),"")</f>
        <v/>
      </c>
      <c r="Q331" s="62" t="str">
        <f>IFERROR(INDEX('Controles de Corrupción'!$C$10:$AZ$249,MATCH(A331,'Controles de Corrupción'!$B$10:$B$249,0),47),"")</f>
        <v/>
      </c>
    </row>
    <row r="332" spans="1:17" ht="51.75" customHeight="1" x14ac:dyDescent="0.25">
      <c r="A332" s="118" t="s">
        <v>864</v>
      </c>
      <c r="B332" s="842"/>
      <c r="C332" s="845"/>
      <c r="D332" s="723"/>
      <c r="E332" s="847"/>
      <c r="F332" s="724"/>
      <c r="G332" s="724"/>
      <c r="H332" s="837"/>
      <c r="I332" s="724"/>
      <c r="J332" s="724"/>
      <c r="K332" s="724"/>
      <c r="L332" s="724"/>
      <c r="M332" s="70" t="str">
        <f>IFERROR(INDEX('Controles de Corrupción'!$C$10:$AZ$249,MATCH(A332,'Controles de Corrupción'!$B$10:$B$249,0),4),"")</f>
        <v/>
      </c>
      <c r="N332" s="70" t="str">
        <f>IFERROR(INDEX('Controles de Corrupción'!$C$10:$AZ$249,MATCH(A332,'Controles de Corrupción'!$B$10:$B$249,0),40),"")</f>
        <v/>
      </c>
      <c r="O332" s="70" t="str">
        <f>IFERROR(INDEX('Controles de Corrupción'!$C$10:$AZ$249,MATCH(A332,'Controles de Corrupción'!$B$10:$B$249,0),41),"")</f>
        <v/>
      </c>
      <c r="P332" s="70" t="str">
        <f>IFERROR(INDEX('Controles de Corrupción'!$C$10:$AZ$249,MATCH(A332,'Controles de Corrupción'!$B$10:$B$249,0),42),"")</f>
        <v/>
      </c>
      <c r="Q332" s="62" t="str">
        <f>IFERROR(INDEX('Controles de Corrupción'!$C$10:$AZ$249,MATCH(A332,'Controles de Corrupción'!$B$10:$B$249,0),47),"")</f>
        <v/>
      </c>
    </row>
    <row r="333" spans="1:17" ht="51.75" customHeight="1" x14ac:dyDescent="0.25">
      <c r="A333" s="118" t="s">
        <v>865</v>
      </c>
      <c r="B333" s="842"/>
      <c r="C333" s="845"/>
      <c r="D333" s="723"/>
      <c r="E333" s="847"/>
      <c r="F333" s="724"/>
      <c r="G333" s="724"/>
      <c r="H333" s="837"/>
      <c r="I333" s="724"/>
      <c r="J333" s="724"/>
      <c r="K333" s="724"/>
      <c r="L333" s="724"/>
      <c r="M333" s="70" t="str">
        <f>IFERROR(INDEX('Controles de Corrupción'!$C$10:$AZ$249,MATCH(A333,'Controles de Corrupción'!$B$10:$B$249,0),4),"")</f>
        <v/>
      </c>
      <c r="N333" s="70" t="str">
        <f>IFERROR(INDEX('Controles de Corrupción'!$C$10:$AZ$249,MATCH(A333,'Controles de Corrupción'!$B$10:$B$249,0),40),"")</f>
        <v/>
      </c>
      <c r="O333" s="70" t="str">
        <f>IFERROR(INDEX('Controles de Corrupción'!$C$10:$AZ$249,MATCH(A333,'Controles de Corrupción'!$B$10:$B$249,0),41),"")</f>
        <v/>
      </c>
      <c r="P333" s="70" t="str">
        <f>IFERROR(INDEX('Controles de Corrupción'!$C$10:$AZ$249,MATCH(A333,'Controles de Corrupción'!$B$10:$B$249,0),42),"")</f>
        <v/>
      </c>
      <c r="Q333" s="62" t="str">
        <f>IFERROR(INDEX('Controles de Corrupción'!$C$10:$AZ$249,MATCH(A333,'Controles de Corrupción'!$B$10:$B$249,0),47),"")</f>
        <v/>
      </c>
    </row>
    <row r="334" spans="1:17" ht="51.75" customHeight="1" x14ac:dyDescent="0.25">
      <c r="A334" s="118" t="s">
        <v>866</v>
      </c>
      <c r="B334" s="842"/>
      <c r="C334" s="845"/>
      <c r="D334" s="723"/>
      <c r="E334" s="847"/>
      <c r="F334" s="724"/>
      <c r="G334" s="724"/>
      <c r="H334" s="837"/>
      <c r="I334" s="724"/>
      <c r="J334" s="724"/>
      <c r="K334" s="724"/>
      <c r="L334" s="724"/>
      <c r="M334" s="70" t="str">
        <f>IFERROR(INDEX('Controles de Corrupción'!$C$10:$AZ$249,MATCH(A334,'Controles de Corrupción'!$B$10:$B$249,0),4),"")</f>
        <v/>
      </c>
      <c r="N334" s="70" t="str">
        <f>IFERROR(INDEX('Controles de Corrupción'!$C$10:$AZ$249,MATCH(A334,'Controles de Corrupción'!$B$10:$B$249,0),40),"")</f>
        <v/>
      </c>
      <c r="O334" s="70" t="str">
        <f>IFERROR(INDEX('Controles de Corrupción'!$C$10:$AZ$249,MATCH(A334,'Controles de Corrupción'!$B$10:$B$249,0),41),"")</f>
        <v/>
      </c>
      <c r="P334" s="70" t="str">
        <f>IFERROR(INDEX('Controles de Corrupción'!$C$10:$AZ$249,MATCH(A334,'Controles de Corrupción'!$B$10:$B$249,0),42),"")</f>
        <v/>
      </c>
      <c r="Q334" s="62" t="str">
        <f>IFERROR(INDEX('Controles de Corrupción'!$C$10:$AZ$249,MATCH(A334,'Controles de Corrupción'!$B$10:$B$249,0),47),"")</f>
        <v/>
      </c>
    </row>
    <row r="335" spans="1:17" ht="51.75" customHeight="1" x14ac:dyDescent="0.25">
      <c r="A335" s="118" t="s">
        <v>867</v>
      </c>
      <c r="B335" s="842"/>
      <c r="C335" s="845"/>
      <c r="D335" s="723"/>
      <c r="E335" s="847"/>
      <c r="F335" s="724"/>
      <c r="G335" s="724"/>
      <c r="H335" s="837"/>
      <c r="I335" s="724"/>
      <c r="J335" s="724"/>
      <c r="K335" s="724"/>
      <c r="L335" s="724"/>
      <c r="M335" s="70" t="str">
        <f>IFERROR(INDEX('Controles de Corrupción'!$C$10:$AZ$249,MATCH(A335,'Controles de Corrupción'!$B$10:$B$249,0),4),"")</f>
        <v/>
      </c>
      <c r="N335" s="70" t="str">
        <f>IFERROR(INDEX('Controles de Corrupción'!$C$10:$AZ$249,MATCH(A335,'Controles de Corrupción'!$B$10:$B$249,0),40),"")</f>
        <v/>
      </c>
      <c r="O335" s="70" t="str">
        <f>IFERROR(INDEX('Controles de Corrupción'!$C$10:$AZ$249,MATCH(A335,'Controles de Corrupción'!$B$10:$B$249,0),41),"")</f>
        <v/>
      </c>
      <c r="P335" s="70" t="str">
        <f>IFERROR(INDEX('Controles de Corrupción'!$C$10:$AZ$249,MATCH(A335,'Controles de Corrupción'!$B$10:$B$249,0),42),"")</f>
        <v/>
      </c>
      <c r="Q335" s="62" t="str">
        <f>IFERROR(INDEX('Controles de Corrupción'!$C$10:$AZ$249,MATCH(A335,'Controles de Corrupción'!$B$10:$B$249,0),47),"")</f>
        <v/>
      </c>
    </row>
    <row r="336" spans="1:17" ht="51.75" customHeight="1" x14ac:dyDescent="0.25">
      <c r="A336" s="118" t="s">
        <v>868</v>
      </c>
      <c r="B336" s="843"/>
      <c r="C336" s="845"/>
      <c r="D336" s="723"/>
      <c r="E336" s="847"/>
      <c r="F336" s="724"/>
      <c r="G336" s="724"/>
      <c r="H336" s="734"/>
      <c r="I336" s="724"/>
      <c r="J336" s="724"/>
      <c r="K336" s="724"/>
      <c r="L336" s="724"/>
      <c r="M336" s="70" t="str">
        <f>IFERROR(INDEX('Controles de Corrupción'!$C$10:$AZ$249,MATCH(A336,'Controles de Corrupción'!$B$10:$B$249,0),4),"")</f>
        <v/>
      </c>
      <c r="N336" s="70" t="str">
        <f>IFERROR(INDEX('Controles de Corrupción'!$C$10:$AZ$249,MATCH(A336,'Controles de Corrupción'!$B$10:$B$249,0),40),"")</f>
        <v/>
      </c>
      <c r="O336" s="70" t="str">
        <f>IFERROR(INDEX('Controles de Corrupción'!$C$10:$AZ$249,MATCH(A336,'Controles de Corrupción'!$B$10:$B$249,0),41),"")</f>
        <v/>
      </c>
      <c r="P336" s="70" t="str">
        <f>IFERROR(INDEX('Controles de Corrupción'!$C$10:$AZ$249,MATCH(A336,'Controles de Corrupción'!$B$10:$B$249,0),42),"")</f>
        <v/>
      </c>
      <c r="Q336" s="62" t="str">
        <f>IFERROR(INDEX('Controles de Corrupción'!$C$10:$AZ$249,MATCH(A336,'Controles de Corrupción'!$B$10:$B$249,0),47),"")</f>
        <v/>
      </c>
    </row>
    <row r="337" spans="1:17" ht="51.75" customHeight="1" x14ac:dyDescent="0.25">
      <c r="A337" s="118" t="s">
        <v>869</v>
      </c>
      <c r="B337" s="841"/>
      <c r="C337" s="844" t="str">
        <f>IFERROR(INDEX('Riesgos de Corrupción'!$B$11:$BN$100,MATCH('Mapa Riesgo Corrupción'!B337,'Riesgos de Corrupción'!$B$11:$B$100,0),2),"")</f>
        <v/>
      </c>
      <c r="D337" s="722" t="str">
        <f>IFERROR(INDEX('Riesgos de Corrupción'!$B$11:$BN$100,MATCH('Mapa Riesgo Corrupción'!B337,'Riesgos de Corrupción'!$B$11:$B$100,0),4),"")</f>
        <v/>
      </c>
      <c r="E337" s="846" t="str">
        <f>IFERROR(INDEX('Riesgos de Corrupción'!$B$11:$BN$100,MATCH('Mapa Riesgo Corrupción'!B337,'Riesgos de Corrupción'!$B$11:$B$100,0),5),"")</f>
        <v/>
      </c>
      <c r="F337" s="733" t="str">
        <f>IFERROR(INDEX('Riesgos de Corrupción'!$B$11:$BN$100,MATCH('Mapa Riesgo Corrupción'!B337,'Riesgos de Corrupción'!$B$11:$B$100,0),18),"")</f>
        <v/>
      </c>
      <c r="G337" s="733" t="str">
        <f>IFERROR(INDEX('Riesgos de Corrupción'!$B$11:$BN$100,MATCH('Mapa Riesgo Corrupción'!B337,'Riesgos de Corrupción'!$B$11:$B$100,0),63),"")</f>
        <v/>
      </c>
      <c r="H337" s="836" t="str">
        <f>IFERROR(INDEX('Riesgos de Corrupción'!$B$11:$BN$100,MATCH('Mapa Riesgo Corrupción'!B337,'Riesgos de Corrupción'!$B$11:$B$100,0),64),"")</f>
        <v/>
      </c>
      <c r="I337" s="733" t="str">
        <f>IFERROR(INDEX('Controles de Corrupción'!$C$10:$AZ$249,MATCH('Mapa Riesgo Corrupción'!B337,'Controles de Corrupción'!$C$10:$C$249,0),33),"")</f>
        <v/>
      </c>
      <c r="J337" s="733" t="str">
        <f>IFERROR(INDEX('Controles de Corrupción'!$C$10:$AZ$249,MATCH('Mapa Riesgo Corrupción'!B337,'Controles de Corrupción'!$C$10:$C$249,0),36),"")</f>
        <v/>
      </c>
      <c r="K337" s="733" t="str">
        <f>IFERROR(INDEX('Controles de Corrupción'!$C$10:$AZ$249,MATCH('Mapa Riesgo Corrupción'!B337,'Controles de Corrupción'!$C$10:$C$249,0),37),"")</f>
        <v/>
      </c>
      <c r="L337" s="733" t="str">
        <f>IFERROR(INDEX('Controles de Corrupción'!$C$10:$AZ$249,MATCH('Mapa Riesgo Corrupción'!B337,'Controles de Corrupción'!$C$10:$C$249,0),38),"")</f>
        <v/>
      </c>
      <c r="M337" s="70" t="str">
        <f>IFERROR(INDEX('Controles de Corrupción'!$C$10:$AZ$249,MATCH(A337,'Controles de Corrupción'!$B$10:$B$249,0),4),"")</f>
        <v/>
      </c>
      <c r="N337" s="70" t="str">
        <f>IFERROR(INDEX('Controles de Corrupción'!$C$10:$AZ$249,MATCH(A337,'Controles de Corrupción'!$B$10:$B$249,0),40),"")</f>
        <v/>
      </c>
      <c r="O337" s="70" t="str">
        <f>IFERROR(INDEX('Controles de Corrupción'!$C$10:$AZ$249,MATCH(A337,'Controles de Corrupción'!$B$10:$B$249,0),41),"")</f>
        <v/>
      </c>
      <c r="P337" s="70" t="str">
        <f>IFERROR(INDEX('Controles de Corrupción'!$C$10:$AZ$249,MATCH(A337,'Controles de Corrupción'!$B$10:$B$249,0),42),"")</f>
        <v/>
      </c>
      <c r="Q337" s="62" t="str">
        <f>IFERROR(INDEX('Controles de Corrupción'!$C$10:$AZ$249,MATCH(A337,'Controles de Corrupción'!$B$10:$B$249,0),47),"")</f>
        <v/>
      </c>
    </row>
    <row r="338" spans="1:17" ht="51.75" customHeight="1" x14ac:dyDescent="0.25">
      <c r="A338" s="118" t="s">
        <v>870</v>
      </c>
      <c r="B338" s="842"/>
      <c r="C338" s="845"/>
      <c r="D338" s="723"/>
      <c r="E338" s="847"/>
      <c r="F338" s="724"/>
      <c r="G338" s="724"/>
      <c r="H338" s="837"/>
      <c r="I338" s="724"/>
      <c r="J338" s="724"/>
      <c r="K338" s="724"/>
      <c r="L338" s="724"/>
      <c r="M338" s="70" t="str">
        <f>IFERROR(INDEX('Controles de Corrupción'!$C$10:$AZ$249,MATCH(A338,'Controles de Corrupción'!$B$10:$B$249,0),4),"")</f>
        <v/>
      </c>
      <c r="N338" s="70" t="str">
        <f>IFERROR(INDEX('Controles de Corrupción'!$C$10:$AZ$249,MATCH(A338,'Controles de Corrupción'!$B$10:$B$249,0),40),"")</f>
        <v/>
      </c>
      <c r="O338" s="70" t="str">
        <f>IFERROR(INDEX('Controles de Corrupción'!$C$10:$AZ$249,MATCH(A338,'Controles de Corrupción'!$B$10:$B$249,0),41),"")</f>
        <v/>
      </c>
      <c r="P338" s="70" t="str">
        <f>IFERROR(INDEX('Controles de Corrupción'!$C$10:$AZ$249,MATCH(A338,'Controles de Corrupción'!$B$10:$B$249,0),42),"")</f>
        <v/>
      </c>
      <c r="Q338" s="62" t="str">
        <f>IFERROR(INDEX('Controles de Corrupción'!$C$10:$AZ$249,MATCH(A338,'Controles de Corrupción'!$B$10:$B$249,0),47),"")</f>
        <v/>
      </c>
    </row>
    <row r="339" spans="1:17" ht="51.75" customHeight="1" x14ac:dyDescent="0.25">
      <c r="A339" s="118" t="s">
        <v>871</v>
      </c>
      <c r="B339" s="842"/>
      <c r="C339" s="845"/>
      <c r="D339" s="723"/>
      <c r="E339" s="847"/>
      <c r="F339" s="724"/>
      <c r="G339" s="724"/>
      <c r="H339" s="837"/>
      <c r="I339" s="724"/>
      <c r="J339" s="724"/>
      <c r="K339" s="724"/>
      <c r="L339" s="724"/>
      <c r="M339" s="70" t="str">
        <f>IFERROR(INDEX('Controles de Corrupción'!$C$10:$AZ$249,MATCH(A339,'Controles de Corrupción'!$B$10:$B$249,0),4),"")</f>
        <v/>
      </c>
      <c r="N339" s="70" t="str">
        <f>IFERROR(INDEX('Controles de Corrupción'!$C$10:$AZ$249,MATCH(A339,'Controles de Corrupción'!$B$10:$B$249,0),40),"")</f>
        <v/>
      </c>
      <c r="O339" s="70" t="str">
        <f>IFERROR(INDEX('Controles de Corrupción'!$C$10:$AZ$249,MATCH(A339,'Controles de Corrupción'!$B$10:$B$249,0),41),"")</f>
        <v/>
      </c>
      <c r="P339" s="70" t="str">
        <f>IFERROR(INDEX('Controles de Corrupción'!$C$10:$AZ$249,MATCH(A339,'Controles de Corrupción'!$B$10:$B$249,0),42),"")</f>
        <v/>
      </c>
      <c r="Q339" s="62" t="str">
        <f>IFERROR(INDEX('Controles de Corrupción'!$C$10:$AZ$249,MATCH(A339,'Controles de Corrupción'!$B$10:$B$249,0),47),"")</f>
        <v/>
      </c>
    </row>
    <row r="340" spans="1:17" ht="51.75" customHeight="1" x14ac:dyDescent="0.25">
      <c r="A340" s="118" t="s">
        <v>872</v>
      </c>
      <c r="B340" s="842"/>
      <c r="C340" s="845"/>
      <c r="D340" s="723"/>
      <c r="E340" s="847"/>
      <c r="F340" s="724"/>
      <c r="G340" s="724"/>
      <c r="H340" s="837"/>
      <c r="I340" s="724"/>
      <c r="J340" s="724"/>
      <c r="K340" s="724"/>
      <c r="L340" s="724"/>
      <c r="M340" s="70" t="str">
        <f>IFERROR(INDEX('Controles de Corrupción'!$C$10:$AZ$249,MATCH(A340,'Controles de Corrupción'!$B$10:$B$249,0),4),"")</f>
        <v/>
      </c>
      <c r="N340" s="70" t="str">
        <f>IFERROR(INDEX('Controles de Corrupción'!$C$10:$AZ$249,MATCH(A340,'Controles de Corrupción'!$B$10:$B$249,0),40),"")</f>
        <v/>
      </c>
      <c r="O340" s="70" t="str">
        <f>IFERROR(INDEX('Controles de Corrupción'!$C$10:$AZ$249,MATCH(A340,'Controles de Corrupción'!$B$10:$B$249,0),41),"")</f>
        <v/>
      </c>
      <c r="P340" s="70" t="str">
        <f>IFERROR(INDEX('Controles de Corrupción'!$C$10:$AZ$249,MATCH(A340,'Controles de Corrupción'!$B$10:$B$249,0),42),"")</f>
        <v/>
      </c>
      <c r="Q340" s="62" t="str">
        <f>IFERROR(INDEX('Controles de Corrupción'!$C$10:$AZ$249,MATCH(A340,'Controles de Corrupción'!$B$10:$B$249,0),47),"")</f>
        <v/>
      </c>
    </row>
    <row r="341" spans="1:17" ht="51.75" customHeight="1" x14ac:dyDescent="0.25">
      <c r="A341" s="118" t="s">
        <v>873</v>
      </c>
      <c r="B341" s="842"/>
      <c r="C341" s="845"/>
      <c r="D341" s="723"/>
      <c r="E341" s="847"/>
      <c r="F341" s="724"/>
      <c r="G341" s="724"/>
      <c r="H341" s="837"/>
      <c r="I341" s="724"/>
      <c r="J341" s="724"/>
      <c r="K341" s="724"/>
      <c r="L341" s="724"/>
      <c r="M341" s="70" t="str">
        <f>IFERROR(INDEX('Controles de Corrupción'!$C$10:$AZ$249,MATCH(A341,'Controles de Corrupción'!$B$10:$B$249,0),4),"")</f>
        <v/>
      </c>
      <c r="N341" s="70" t="str">
        <f>IFERROR(INDEX('Controles de Corrupción'!$C$10:$AZ$249,MATCH(A341,'Controles de Corrupción'!$B$10:$B$249,0),40),"")</f>
        <v/>
      </c>
      <c r="O341" s="70" t="str">
        <f>IFERROR(INDEX('Controles de Corrupción'!$C$10:$AZ$249,MATCH(A341,'Controles de Corrupción'!$B$10:$B$249,0),41),"")</f>
        <v/>
      </c>
      <c r="P341" s="70" t="str">
        <f>IFERROR(INDEX('Controles de Corrupción'!$C$10:$AZ$249,MATCH(A341,'Controles de Corrupción'!$B$10:$B$249,0),42),"")</f>
        <v/>
      </c>
      <c r="Q341" s="62" t="str">
        <f>IFERROR(INDEX('Controles de Corrupción'!$C$10:$AZ$249,MATCH(A341,'Controles de Corrupción'!$B$10:$B$249,0),47),"")</f>
        <v/>
      </c>
    </row>
    <row r="342" spans="1:17" ht="51.75" customHeight="1" x14ac:dyDescent="0.25">
      <c r="A342" s="118" t="s">
        <v>874</v>
      </c>
      <c r="B342" s="843"/>
      <c r="C342" s="845"/>
      <c r="D342" s="723"/>
      <c r="E342" s="847"/>
      <c r="F342" s="724"/>
      <c r="G342" s="724"/>
      <c r="H342" s="734"/>
      <c r="I342" s="724"/>
      <c r="J342" s="724"/>
      <c r="K342" s="724"/>
      <c r="L342" s="724"/>
      <c r="M342" s="70" t="str">
        <f>IFERROR(INDEX('Controles de Corrupción'!$C$10:$AZ$249,MATCH(A342,'Controles de Corrupción'!$B$10:$B$249,0),4),"")</f>
        <v/>
      </c>
      <c r="N342" s="70" t="str">
        <f>IFERROR(INDEX('Controles de Corrupción'!$C$10:$AZ$249,MATCH(A342,'Controles de Corrupción'!$B$10:$B$249,0),40),"")</f>
        <v/>
      </c>
      <c r="O342" s="70" t="str">
        <f>IFERROR(INDEX('Controles de Corrupción'!$C$10:$AZ$249,MATCH(A342,'Controles de Corrupción'!$B$10:$B$249,0),41),"")</f>
        <v/>
      </c>
      <c r="P342" s="70" t="str">
        <f>IFERROR(INDEX('Controles de Corrupción'!$C$10:$AZ$249,MATCH(A342,'Controles de Corrupción'!$B$10:$B$249,0),42),"")</f>
        <v/>
      </c>
      <c r="Q342" s="62" t="str">
        <f>IFERROR(INDEX('Controles de Corrupción'!$C$10:$AZ$249,MATCH(A342,'Controles de Corrupción'!$B$10:$B$249,0),47),"")</f>
        <v/>
      </c>
    </row>
    <row r="343" spans="1:17" ht="51.75" customHeight="1" x14ac:dyDescent="0.25">
      <c r="A343" s="118" t="s">
        <v>875</v>
      </c>
      <c r="B343" s="841"/>
      <c r="C343" s="844" t="str">
        <f>IFERROR(INDEX('Riesgos de Corrupción'!$B$11:$BN$100,MATCH('Mapa Riesgo Corrupción'!B343,'Riesgos de Corrupción'!$B$11:$B$100,0),2),"")</f>
        <v/>
      </c>
      <c r="D343" s="722" t="str">
        <f>IFERROR(INDEX('Riesgos de Corrupción'!$B$11:$BN$100,MATCH('Mapa Riesgo Corrupción'!B343,'Riesgos de Corrupción'!$B$11:$B$100,0),4),"")</f>
        <v/>
      </c>
      <c r="E343" s="846" t="str">
        <f>IFERROR(INDEX('Riesgos de Corrupción'!$B$11:$BN$100,MATCH('Mapa Riesgo Corrupción'!B343,'Riesgos de Corrupción'!$B$11:$B$100,0),5),"")</f>
        <v/>
      </c>
      <c r="F343" s="733" t="str">
        <f>IFERROR(INDEX('Riesgos de Corrupción'!$B$11:$BN$100,MATCH('Mapa Riesgo Corrupción'!B343,'Riesgos de Corrupción'!$B$11:$B$100,0),18),"")</f>
        <v/>
      </c>
      <c r="G343" s="733" t="str">
        <f>IFERROR(INDEX('Riesgos de Corrupción'!$B$11:$BN$100,MATCH('Mapa Riesgo Corrupción'!B343,'Riesgos de Corrupción'!$B$11:$B$100,0),63),"")</f>
        <v/>
      </c>
      <c r="H343" s="836" t="str">
        <f>IFERROR(INDEX('Riesgos de Corrupción'!$B$11:$BN$100,MATCH('Mapa Riesgo Corrupción'!B343,'Riesgos de Corrupción'!$B$11:$B$100,0),64),"")</f>
        <v/>
      </c>
      <c r="I343" s="733" t="str">
        <f>IFERROR(INDEX('Controles de Corrupción'!$C$10:$AZ$249,MATCH('Mapa Riesgo Corrupción'!B343,'Controles de Corrupción'!$C$10:$C$249,0),33),"")</f>
        <v/>
      </c>
      <c r="J343" s="733" t="str">
        <f>IFERROR(INDEX('Controles de Corrupción'!$C$10:$AZ$249,MATCH('Mapa Riesgo Corrupción'!B343,'Controles de Corrupción'!$C$10:$C$249,0),36),"")</f>
        <v/>
      </c>
      <c r="K343" s="733" t="str">
        <f>IFERROR(INDEX('Controles de Corrupción'!$C$10:$AZ$249,MATCH('Mapa Riesgo Corrupción'!B343,'Controles de Corrupción'!$C$10:$C$249,0),37),"")</f>
        <v/>
      </c>
      <c r="L343" s="733" t="str">
        <f>IFERROR(INDEX('Controles de Corrupción'!$C$10:$AZ$249,MATCH('Mapa Riesgo Corrupción'!B343,'Controles de Corrupción'!$C$10:$C$249,0),38),"")</f>
        <v/>
      </c>
      <c r="M343" s="70" t="str">
        <f>IFERROR(INDEX('Controles de Corrupción'!$C$10:$AZ$249,MATCH(A343,'Controles de Corrupción'!$B$10:$B$249,0),4),"")</f>
        <v/>
      </c>
      <c r="N343" s="70" t="str">
        <f>IFERROR(INDEX('Controles de Corrupción'!$C$10:$AZ$249,MATCH(A343,'Controles de Corrupción'!$B$10:$B$249,0),40),"")</f>
        <v/>
      </c>
      <c r="O343" s="70" t="str">
        <f>IFERROR(INDEX('Controles de Corrupción'!$C$10:$AZ$249,MATCH(A343,'Controles de Corrupción'!$B$10:$B$249,0),41),"")</f>
        <v/>
      </c>
      <c r="P343" s="70" t="str">
        <f>IFERROR(INDEX('Controles de Corrupción'!$C$10:$AZ$249,MATCH(A343,'Controles de Corrupción'!$B$10:$B$249,0),42),"")</f>
        <v/>
      </c>
      <c r="Q343" s="62" t="str">
        <f>IFERROR(INDEX('Controles de Corrupción'!$C$10:$AZ$249,MATCH(A343,'Controles de Corrupción'!$B$10:$B$249,0),47),"")</f>
        <v/>
      </c>
    </row>
    <row r="344" spans="1:17" ht="51.75" customHeight="1" x14ac:dyDescent="0.25">
      <c r="A344" s="118" t="s">
        <v>876</v>
      </c>
      <c r="B344" s="842"/>
      <c r="C344" s="845"/>
      <c r="D344" s="723"/>
      <c r="E344" s="847"/>
      <c r="F344" s="724"/>
      <c r="G344" s="724"/>
      <c r="H344" s="837"/>
      <c r="I344" s="724"/>
      <c r="J344" s="724"/>
      <c r="K344" s="724"/>
      <c r="L344" s="724"/>
      <c r="M344" s="70" t="str">
        <f>IFERROR(INDEX('Controles de Corrupción'!$C$10:$AZ$249,MATCH(A344,'Controles de Corrupción'!$B$10:$B$249,0),4),"")</f>
        <v/>
      </c>
      <c r="N344" s="70" t="str">
        <f>IFERROR(INDEX('Controles de Corrupción'!$C$10:$AZ$249,MATCH(A344,'Controles de Corrupción'!$B$10:$B$249,0),40),"")</f>
        <v/>
      </c>
      <c r="O344" s="70" t="str">
        <f>IFERROR(INDEX('Controles de Corrupción'!$C$10:$AZ$249,MATCH(A344,'Controles de Corrupción'!$B$10:$B$249,0),41),"")</f>
        <v/>
      </c>
      <c r="P344" s="70" t="str">
        <f>IFERROR(INDEX('Controles de Corrupción'!$C$10:$AZ$249,MATCH(A344,'Controles de Corrupción'!$B$10:$B$249,0),42),"")</f>
        <v/>
      </c>
      <c r="Q344" s="62" t="str">
        <f>IFERROR(INDEX('Controles de Corrupción'!$C$10:$AZ$249,MATCH(A344,'Controles de Corrupción'!$B$10:$B$249,0),47),"")</f>
        <v/>
      </c>
    </row>
    <row r="345" spans="1:17" ht="51.75" customHeight="1" x14ac:dyDescent="0.25">
      <c r="A345" s="118" t="s">
        <v>877</v>
      </c>
      <c r="B345" s="842"/>
      <c r="C345" s="845"/>
      <c r="D345" s="723"/>
      <c r="E345" s="847"/>
      <c r="F345" s="724"/>
      <c r="G345" s="724"/>
      <c r="H345" s="837"/>
      <c r="I345" s="724"/>
      <c r="J345" s="724"/>
      <c r="K345" s="724"/>
      <c r="L345" s="724"/>
      <c r="M345" s="70" t="str">
        <f>IFERROR(INDEX('Controles de Corrupción'!$C$10:$AZ$249,MATCH(A345,'Controles de Corrupción'!$B$10:$B$249,0),4),"")</f>
        <v/>
      </c>
      <c r="N345" s="70" t="str">
        <f>IFERROR(INDEX('Controles de Corrupción'!$C$10:$AZ$249,MATCH(A345,'Controles de Corrupción'!$B$10:$B$249,0),40),"")</f>
        <v/>
      </c>
      <c r="O345" s="70" t="str">
        <f>IFERROR(INDEX('Controles de Corrupción'!$C$10:$AZ$249,MATCH(A345,'Controles de Corrupción'!$B$10:$B$249,0),41),"")</f>
        <v/>
      </c>
      <c r="P345" s="70" t="str">
        <f>IFERROR(INDEX('Controles de Corrupción'!$C$10:$AZ$249,MATCH(A345,'Controles de Corrupción'!$B$10:$B$249,0),42),"")</f>
        <v/>
      </c>
      <c r="Q345" s="62" t="str">
        <f>IFERROR(INDEX('Controles de Corrupción'!$C$10:$AZ$249,MATCH(A345,'Controles de Corrupción'!$B$10:$B$249,0),47),"")</f>
        <v/>
      </c>
    </row>
    <row r="346" spans="1:17" ht="51.75" customHeight="1" x14ac:dyDescent="0.25">
      <c r="A346" s="118" t="s">
        <v>878</v>
      </c>
      <c r="B346" s="842"/>
      <c r="C346" s="845"/>
      <c r="D346" s="723"/>
      <c r="E346" s="847"/>
      <c r="F346" s="724"/>
      <c r="G346" s="724"/>
      <c r="H346" s="837"/>
      <c r="I346" s="724"/>
      <c r="J346" s="724"/>
      <c r="K346" s="724"/>
      <c r="L346" s="724"/>
      <c r="M346" s="70" t="str">
        <f>IFERROR(INDEX('Controles de Corrupción'!$C$10:$AZ$249,MATCH(A346,'Controles de Corrupción'!$B$10:$B$249,0),4),"")</f>
        <v/>
      </c>
      <c r="N346" s="70" t="str">
        <f>IFERROR(INDEX('Controles de Corrupción'!$C$10:$AZ$249,MATCH(A346,'Controles de Corrupción'!$B$10:$B$249,0),40),"")</f>
        <v/>
      </c>
      <c r="O346" s="70" t="str">
        <f>IFERROR(INDEX('Controles de Corrupción'!$C$10:$AZ$249,MATCH(A346,'Controles de Corrupción'!$B$10:$B$249,0),41),"")</f>
        <v/>
      </c>
      <c r="P346" s="70" t="str">
        <f>IFERROR(INDEX('Controles de Corrupción'!$C$10:$AZ$249,MATCH(A346,'Controles de Corrupción'!$B$10:$B$249,0),42),"")</f>
        <v/>
      </c>
      <c r="Q346" s="62" t="str">
        <f>IFERROR(INDEX('Controles de Corrupción'!$C$10:$AZ$249,MATCH(A346,'Controles de Corrupción'!$B$10:$B$249,0),47),"")</f>
        <v/>
      </c>
    </row>
    <row r="347" spans="1:17" ht="51.75" customHeight="1" x14ac:dyDescent="0.25">
      <c r="A347" s="118" t="s">
        <v>879</v>
      </c>
      <c r="B347" s="842"/>
      <c r="C347" s="845"/>
      <c r="D347" s="723"/>
      <c r="E347" s="847"/>
      <c r="F347" s="724"/>
      <c r="G347" s="724"/>
      <c r="H347" s="837"/>
      <c r="I347" s="724"/>
      <c r="J347" s="724"/>
      <c r="K347" s="724"/>
      <c r="L347" s="724"/>
      <c r="M347" s="70" t="str">
        <f>IFERROR(INDEX('Controles de Corrupción'!$C$10:$AZ$249,MATCH(A347,'Controles de Corrupción'!$B$10:$B$249,0),4),"")</f>
        <v/>
      </c>
      <c r="N347" s="70" t="str">
        <f>IFERROR(INDEX('Controles de Corrupción'!$C$10:$AZ$249,MATCH(A347,'Controles de Corrupción'!$B$10:$B$249,0),40),"")</f>
        <v/>
      </c>
      <c r="O347" s="70" t="str">
        <f>IFERROR(INDEX('Controles de Corrupción'!$C$10:$AZ$249,MATCH(A347,'Controles de Corrupción'!$B$10:$B$249,0),41),"")</f>
        <v/>
      </c>
      <c r="P347" s="70" t="str">
        <f>IFERROR(INDEX('Controles de Corrupción'!$C$10:$AZ$249,MATCH(A347,'Controles de Corrupción'!$B$10:$B$249,0),42),"")</f>
        <v/>
      </c>
      <c r="Q347" s="62" t="str">
        <f>IFERROR(INDEX('Controles de Corrupción'!$C$10:$AZ$249,MATCH(A347,'Controles de Corrupción'!$B$10:$B$249,0),47),"")</f>
        <v/>
      </c>
    </row>
    <row r="348" spans="1:17" ht="51.75" customHeight="1" x14ac:dyDescent="0.25">
      <c r="A348" s="118" t="s">
        <v>880</v>
      </c>
      <c r="B348" s="843"/>
      <c r="C348" s="845"/>
      <c r="D348" s="723"/>
      <c r="E348" s="847"/>
      <c r="F348" s="724"/>
      <c r="G348" s="724"/>
      <c r="H348" s="734"/>
      <c r="I348" s="724"/>
      <c r="J348" s="724"/>
      <c r="K348" s="724"/>
      <c r="L348" s="724"/>
      <c r="M348" s="70" t="str">
        <f>IFERROR(INDEX('Controles de Corrupción'!$C$10:$AZ$249,MATCH(A348,'Controles de Corrupción'!$B$10:$B$249,0),4),"")</f>
        <v/>
      </c>
      <c r="N348" s="70" t="str">
        <f>IFERROR(INDEX('Controles de Corrupción'!$C$10:$AZ$249,MATCH(A348,'Controles de Corrupción'!$B$10:$B$249,0),40),"")</f>
        <v/>
      </c>
      <c r="O348" s="70" t="str">
        <f>IFERROR(INDEX('Controles de Corrupción'!$C$10:$AZ$249,MATCH(A348,'Controles de Corrupción'!$B$10:$B$249,0),41),"")</f>
        <v/>
      </c>
      <c r="P348" s="70" t="str">
        <f>IFERROR(INDEX('Controles de Corrupción'!$C$10:$AZ$249,MATCH(A348,'Controles de Corrupción'!$B$10:$B$249,0),42),"")</f>
        <v/>
      </c>
      <c r="Q348" s="62" t="str">
        <f>IFERROR(INDEX('Controles de Corrupción'!$C$10:$AZ$249,MATCH(A348,'Controles de Corrupción'!$B$10:$B$249,0),47),"")</f>
        <v/>
      </c>
    </row>
    <row r="349" spans="1:17" ht="51.75" customHeight="1" x14ac:dyDescent="0.25">
      <c r="A349" s="118" t="s">
        <v>881</v>
      </c>
      <c r="B349" s="841"/>
      <c r="C349" s="844" t="str">
        <f>IFERROR(INDEX('Riesgos de Corrupción'!$B$11:$BN$100,MATCH('Mapa Riesgo Corrupción'!B349,'Riesgos de Corrupción'!$B$11:$B$100,0),2),"")</f>
        <v/>
      </c>
      <c r="D349" s="722" t="str">
        <f>IFERROR(INDEX('Riesgos de Corrupción'!$B$11:$BN$100,MATCH('Mapa Riesgo Corrupción'!B349,'Riesgos de Corrupción'!$B$11:$B$100,0),4),"")</f>
        <v/>
      </c>
      <c r="E349" s="846" t="str">
        <f>IFERROR(INDEX('Riesgos de Corrupción'!$B$11:$BN$100,MATCH('Mapa Riesgo Corrupción'!B349,'Riesgos de Corrupción'!$B$11:$B$100,0),5),"")</f>
        <v/>
      </c>
      <c r="F349" s="733" t="str">
        <f>IFERROR(INDEX('Riesgos de Corrupción'!$B$11:$BN$100,MATCH('Mapa Riesgo Corrupción'!B349,'Riesgos de Corrupción'!$B$11:$B$100,0),18),"")</f>
        <v/>
      </c>
      <c r="G349" s="733" t="str">
        <f>IFERROR(INDEX('Riesgos de Corrupción'!$B$11:$BN$100,MATCH('Mapa Riesgo Corrupción'!B349,'Riesgos de Corrupción'!$B$11:$B$100,0),63),"")</f>
        <v/>
      </c>
      <c r="H349" s="836" t="str">
        <f>IFERROR(INDEX('Riesgos de Corrupción'!$B$11:$BN$100,MATCH('Mapa Riesgo Corrupción'!B349,'Riesgos de Corrupción'!$B$11:$B$100,0),64),"")</f>
        <v/>
      </c>
      <c r="I349" s="733" t="str">
        <f>IFERROR(INDEX('Controles de Corrupción'!$C$10:$AZ$249,MATCH('Mapa Riesgo Corrupción'!B349,'Controles de Corrupción'!$C$10:$C$249,0),33),"")</f>
        <v/>
      </c>
      <c r="J349" s="733" t="str">
        <f>IFERROR(INDEX('Controles de Corrupción'!$C$10:$AZ$249,MATCH('Mapa Riesgo Corrupción'!B349,'Controles de Corrupción'!$C$10:$C$249,0),36),"")</f>
        <v/>
      </c>
      <c r="K349" s="733" t="str">
        <f>IFERROR(INDEX('Controles de Corrupción'!$C$10:$AZ$249,MATCH('Mapa Riesgo Corrupción'!B349,'Controles de Corrupción'!$C$10:$C$249,0),37),"")</f>
        <v/>
      </c>
      <c r="L349" s="733" t="str">
        <f>IFERROR(INDEX('Controles de Corrupción'!$C$10:$AZ$249,MATCH('Mapa Riesgo Corrupción'!B349,'Controles de Corrupción'!$C$10:$C$249,0),38),"")</f>
        <v/>
      </c>
      <c r="M349" s="70" t="str">
        <f>IFERROR(INDEX('Controles de Corrupción'!$C$10:$AZ$249,MATCH(A349,'Controles de Corrupción'!$B$10:$B$249,0),4),"")</f>
        <v/>
      </c>
      <c r="N349" s="70" t="str">
        <f>IFERROR(INDEX('Controles de Corrupción'!$C$10:$AZ$249,MATCH(A349,'Controles de Corrupción'!$B$10:$B$249,0),40),"")</f>
        <v/>
      </c>
      <c r="O349" s="70" t="str">
        <f>IFERROR(INDEX('Controles de Corrupción'!$C$10:$AZ$249,MATCH(A349,'Controles de Corrupción'!$B$10:$B$249,0),41),"")</f>
        <v/>
      </c>
      <c r="P349" s="70" t="str">
        <f>IFERROR(INDEX('Controles de Corrupción'!$C$10:$AZ$249,MATCH(A349,'Controles de Corrupción'!$B$10:$B$249,0),42),"")</f>
        <v/>
      </c>
      <c r="Q349" s="62" t="str">
        <f>IFERROR(INDEX('Controles de Corrupción'!$C$10:$AZ$249,MATCH(A349,'Controles de Corrupción'!$B$10:$B$249,0),47),"")</f>
        <v/>
      </c>
    </row>
    <row r="350" spans="1:17" ht="51.75" customHeight="1" x14ac:dyDescent="0.25">
      <c r="A350" s="118" t="s">
        <v>882</v>
      </c>
      <c r="B350" s="842"/>
      <c r="C350" s="845"/>
      <c r="D350" s="723"/>
      <c r="E350" s="847"/>
      <c r="F350" s="724"/>
      <c r="G350" s="724"/>
      <c r="H350" s="837"/>
      <c r="I350" s="724"/>
      <c r="J350" s="724"/>
      <c r="K350" s="724"/>
      <c r="L350" s="724"/>
      <c r="M350" s="70" t="str">
        <f>IFERROR(INDEX('Controles de Corrupción'!$C$10:$AZ$249,MATCH(A350,'Controles de Corrupción'!$B$10:$B$249,0),4),"")</f>
        <v/>
      </c>
      <c r="N350" s="70" t="str">
        <f>IFERROR(INDEX('Controles de Corrupción'!$C$10:$AZ$249,MATCH(A350,'Controles de Corrupción'!$B$10:$B$249,0),40),"")</f>
        <v/>
      </c>
      <c r="O350" s="70" t="str">
        <f>IFERROR(INDEX('Controles de Corrupción'!$C$10:$AZ$249,MATCH(A350,'Controles de Corrupción'!$B$10:$B$249,0),41),"")</f>
        <v/>
      </c>
      <c r="P350" s="70" t="str">
        <f>IFERROR(INDEX('Controles de Corrupción'!$C$10:$AZ$249,MATCH(A350,'Controles de Corrupción'!$B$10:$B$249,0),42),"")</f>
        <v/>
      </c>
      <c r="Q350" s="62" t="str">
        <f>IFERROR(INDEX('Controles de Corrupción'!$C$10:$AZ$249,MATCH(A350,'Controles de Corrupción'!$B$10:$B$249,0),47),"")</f>
        <v/>
      </c>
    </row>
    <row r="351" spans="1:17" ht="51.75" customHeight="1" x14ac:dyDescent="0.25">
      <c r="A351" s="118" t="s">
        <v>883</v>
      </c>
      <c r="B351" s="842"/>
      <c r="C351" s="845"/>
      <c r="D351" s="723"/>
      <c r="E351" s="847"/>
      <c r="F351" s="724"/>
      <c r="G351" s="724"/>
      <c r="H351" s="837"/>
      <c r="I351" s="724"/>
      <c r="J351" s="724"/>
      <c r="K351" s="724"/>
      <c r="L351" s="724"/>
      <c r="M351" s="70" t="str">
        <f>IFERROR(INDEX('Controles de Corrupción'!$C$10:$AZ$249,MATCH(A351,'Controles de Corrupción'!$B$10:$B$249,0),4),"")</f>
        <v/>
      </c>
      <c r="N351" s="70" t="str">
        <f>IFERROR(INDEX('Controles de Corrupción'!$C$10:$AZ$249,MATCH(A351,'Controles de Corrupción'!$B$10:$B$249,0),40),"")</f>
        <v/>
      </c>
      <c r="O351" s="70" t="str">
        <f>IFERROR(INDEX('Controles de Corrupción'!$C$10:$AZ$249,MATCH(A351,'Controles de Corrupción'!$B$10:$B$249,0),41),"")</f>
        <v/>
      </c>
      <c r="P351" s="70" t="str">
        <f>IFERROR(INDEX('Controles de Corrupción'!$C$10:$AZ$249,MATCH(A351,'Controles de Corrupción'!$B$10:$B$249,0),42),"")</f>
        <v/>
      </c>
      <c r="Q351" s="62" t="str">
        <f>IFERROR(INDEX('Controles de Corrupción'!$C$10:$AZ$249,MATCH(A351,'Controles de Corrupción'!$B$10:$B$249,0),47),"")</f>
        <v/>
      </c>
    </row>
    <row r="352" spans="1:17" ht="51.75" customHeight="1" x14ac:dyDescent="0.25">
      <c r="A352" s="118" t="s">
        <v>884</v>
      </c>
      <c r="B352" s="842"/>
      <c r="C352" s="845"/>
      <c r="D352" s="723"/>
      <c r="E352" s="847"/>
      <c r="F352" s="724"/>
      <c r="G352" s="724"/>
      <c r="H352" s="837"/>
      <c r="I352" s="724"/>
      <c r="J352" s="724"/>
      <c r="K352" s="724"/>
      <c r="L352" s="724"/>
      <c r="M352" s="70" t="str">
        <f>IFERROR(INDEX('Controles de Corrupción'!$C$10:$AZ$249,MATCH(A352,'Controles de Corrupción'!$B$10:$B$249,0),4),"")</f>
        <v/>
      </c>
      <c r="N352" s="70" t="str">
        <f>IFERROR(INDEX('Controles de Corrupción'!$C$10:$AZ$249,MATCH(A352,'Controles de Corrupción'!$B$10:$B$249,0),40),"")</f>
        <v/>
      </c>
      <c r="O352" s="70" t="str">
        <f>IFERROR(INDEX('Controles de Corrupción'!$C$10:$AZ$249,MATCH(A352,'Controles de Corrupción'!$B$10:$B$249,0),41),"")</f>
        <v/>
      </c>
      <c r="P352" s="70" t="str">
        <f>IFERROR(INDEX('Controles de Corrupción'!$C$10:$AZ$249,MATCH(A352,'Controles de Corrupción'!$B$10:$B$249,0),42),"")</f>
        <v/>
      </c>
      <c r="Q352" s="62" t="str">
        <f>IFERROR(INDEX('Controles de Corrupción'!$C$10:$AZ$249,MATCH(A352,'Controles de Corrupción'!$B$10:$B$249,0),47),"")</f>
        <v/>
      </c>
    </row>
    <row r="353" spans="1:17" ht="51.75" customHeight="1" x14ac:dyDescent="0.25">
      <c r="A353" s="118" t="s">
        <v>885</v>
      </c>
      <c r="B353" s="842"/>
      <c r="C353" s="845"/>
      <c r="D353" s="723"/>
      <c r="E353" s="847"/>
      <c r="F353" s="724"/>
      <c r="G353" s="724"/>
      <c r="H353" s="837"/>
      <c r="I353" s="724"/>
      <c r="J353" s="724"/>
      <c r="K353" s="724"/>
      <c r="L353" s="724"/>
      <c r="M353" s="70" t="str">
        <f>IFERROR(INDEX('Controles de Corrupción'!$C$10:$AZ$249,MATCH(A353,'Controles de Corrupción'!$B$10:$B$249,0),4),"")</f>
        <v/>
      </c>
      <c r="N353" s="70" t="str">
        <f>IFERROR(INDEX('Controles de Corrupción'!$C$10:$AZ$249,MATCH(A353,'Controles de Corrupción'!$B$10:$B$249,0),40),"")</f>
        <v/>
      </c>
      <c r="O353" s="70" t="str">
        <f>IFERROR(INDEX('Controles de Corrupción'!$C$10:$AZ$249,MATCH(A353,'Controles de Corrupción'!$B$10:$B$249,0),41),"")</f>
        <v/>
      </c>
      <c r="P353" s="70" t="str">
        <f>IFERROR(INDEX('Controles de Corrupción'!$C$10:$AZ$249,MATCH(A353,'Controles de Corrupción'!$B$10:$B$249,0),42),"")</f>
        <v/>
      </c>
      <c r="Q353" s="62" t="str">
        <f>IFERROR(INDEX('Controles de Corrupción'!$C$10:$AZ$249,MATCH(A353,'Controles de Corrupción'!$B$10:$B$249,0),47),"")</f>
        <v/>
      </c>
    </row>
    <row r="354" spans="1:17" ht="51.75" customHeight="1" x14ac:dyDescent="0.25">
      <c r="A354" s="118" t="s">
        <v>886</v>
      </c>
      <c r="B354" s="843"/>
      <c r="C354" s="845"/>
      <c r="D354" s="723"/>
      <c r="E354" s="847"/>
      <c r="F354" s="724"/>
      <c r="G354" s="724"/>
      <c r="H354" s="734"/>
      <c r="I354" s="724"/>
      <c r="J354" s="724"/>
      <c r="K354" s="724"/>
      <c r="L354" s="724"/>
      <c r="M354" s="70" t="str">
        <f>IFERROR(INDEX('Controles de Corrupción'!$C$10:$AZ$249,MATCH(A354,'Controles de Corrupción'!$B$10:$B$249,0),4),"")</f>
        <v/>
      </c>
      <c r="N354" s="70" t="str">
        <f>IFERROR(INDEX('Controles de Corrupción'!$C$10:$AZ$249,MATCH(A354,'Controles de Corrupción'!$B$10:$B$249,0),40),"")</f>
        <v/>
      </c>
      <c r="O354" s="70" t="str">
        <f>IFERROR(INDEX('Controles de Corrupción'!$C$10:$AZ$249,MATCH(A354,'Controles de Corrupción'!$B$10:$B$249,0),41),"")</f>
        <v/>
      </c>
      <c r="P354" s="70" t="str">
        <f>IFERROR(INDEX('Controles de Corrupción'!$C$10:$AZ$249,MATCH(A354,'Controles de Corrupción'!$B$10:$B$249,0),42),"")</f>
        <v/>
      </c>
      <c r="Q354" s="62" t="str">
        <f>IFERROR(INDEX('Controles de Corrupción'!$C$10:$AZ$249,MATCH(A354,'Controles de Corrupción'!$B$10:$B$249,0),47),"")</f>
        <v/>
      </c>
    </row>
    <row r="355" spans="1:17" ht="51.75" customHeight="1" x14ac:dyDescent="0.25">
      <c r="A355" s="118" t="s">
        <v>887</v>
      </c>
      <c r="B355" s="841"/>
      <c r="C355" s="844" t="str">
        <f>IFERROR(INDEX('Riesgos de Corrupción'!$B$11:$BN$100,MATCH('Mapa Riesgo Corrupción'!B355,'Riesgos de Corrupción'!$B$11:$B$100,0),2),"")</f>
        <v/>
      </c>
      <c r="D355" s="722" t="str">
        <f>IFERROR(INDEX('Riesgos de Corrupción'!$B$11:$BN$100,MATCH('Mapa Riesgo Corrupción'!B355,'Riesgos de Corrupción'!$B$11:$B$100,0),4),"")</f>
        <v/>
      </c>
      <c r="E355" s="846" t="str">
        <f>IFERROR(INDEX('Riesgos de Corrupción'!$B$11:$BN$100,MATCH('Mapa Riesgo Corrupción'!B355,'Riesgos de Corrupción'!$B$11:$B$100,0),5),"")</f>
        <v/>
      </c>
      <c r="F355" s="733" t="str">
        <f>IFERROR(INDEX('Riesgos de Corrupción'!$B$11:$BN$100,MATCH('Mapa Riesgo Corrupción'!B355,'Riesgos de Corrupción'!$B$11:$B$100,0),18),"")</f>
        <v/>
      </c>
      <c r="G355" s="733" t="str">
        <f>IFERROR(INDEX('Riesgos de Corrupción'!$B$11:$BN$100,MATCH('Mapa Riesgo Corrupción'!B355,'Riesgos de Corrupción'!$B$11:$B$100,0),63),"")</f>
        <v/>
      </c>
      <c r="H355" s="836" t="str">
        <f>IFERROR(INDEX('Riesgos de Corrupción'!$B$11:$BN$100,MATCH('Mapa Riesgo Corrupción'!B355,'Riesgos de Corrupción'!$B$11:$B$100,0),64),"")</f>
        <v/>
      </c>
      <c r="I355" s="733" t="str">
        <f>IFERROR(INDEX('Controles de Corrupción'!$C$10:$AZ$249,MATCH('Mapa Riesgo Corrupción'!B355,'Controles de Corrupción'!$C$10:$C$249,0),33),"")</f>
        <v/>
      </c>
      <c r="J355" s="733" t="str">
        <f>IFERROR(INDEX('Controles de Corrupción'!$C$10:$AZ$249,MATCH('Mapa Riesgo Corrupción'!B355,'Controles de Corrupción'!$C$10:$C$249,0),36),"")</f>
        <v/>
      </c>
      <c r="K355" s="733" t="str">
        <f>IFERROR(INDEX('Controles de Corrupción'!$C$10:$AZ$249,MATCH('Mapa Riesgo Corrupción'!B355,'Controles de Corrupción'!$C$10:$C$249,0),37),"")</f>
        <v/>
      </c>
      <c r="L355" s="733" t="str">
        <f>IFERROR(INDEX('Controles de Corrupción'!$C$10:$AZ$249,MATCH('Mapa Riesgo Corrupción'!B355,'Controles de Corrupción'!$C$10:$C$249,0),38),"")</f>
        <v/>
      </c>
      <c r="M355" s="70" t="str">
        <f>IFERROR(INDEX('Controles de Corrupción'!$C$10:$AZ$249,MATCH(A355,'Controles de Corrupción'!$B$10:$B$249,0),4),"")</f>
        <v/>
      </c>
      <c r="N355" s="70" t="str">
        <f>IFERROR(INDEX('Controles de Corrupción'!$C$10:$AZ$249,MATCH(A355,'Controles de Corrupción'!$B$10:$B$249,0),40),"")</f>
        <v/>
      </c>
      <c r="O355" s="70" t="str">
        <f>IFERROR(INDEX('Controles de Corrupción'!$C$10:$AZ$249,MATCH(A355,'Controles de Corrupción'!$B$10:$B$249,0),41),"")</f>
        <v/>
      </c>
      <c r="P355" s="70" t="str">
        <f>IFERROR(INDEX('Controles de Corrupción'!$C$10:$AZ$249,MATCH(A355,'Controles de Corrupción'!$B$10:$B$249,0),42),"")</f>
        <v/>
      </c>
      <c r="Q355" s="62" t="str">
        <f>IFERROR(INDEX('Controles de Corrupción'!$C$10:$AZ$249,MATCH(A355,'Controles de Corrupción'!$B$10:$B$249,0),47),"")</f>
        <v/>
      </c>
    </row>
    <row r="356" spans="1:17" ht="51.75" customHeight="1" x14ac:dyDescent="0.25">
      <c r="A356" s="118" t="s">
        <v>888</v>
      </c>
      <c r="B356" s="842"/>
      <c r="C356" s="845"/>
      <c r="D356" s="723"/>
      <c r="E356" s="847"/>
      <c r="F356" s="724"/>
      <c r="G356" s="724"/>
      <c r="H356" s="837"/>
      <c r="I356" s="724"/>
      <c r="J356" s="724"/>
      <c r="K356" s="724"/>
      <c r="L356" s="724"/>
      <c r="M356" s="70" t="str">
        <f>IFERROR(INDEX('Controles de Corrupción'!$C$10:$AZ$249,MATCH(A356,'Controles de Corrupción'!$B$10:$B$249,0),4),"")</f>
        <v/>
      </c>
      <c r="N356" s="70" t="str">
        <f>IFERROR(INDEX('Controles de Corrupción'!$C$10:$AZ$249,MATCH(A356,'Controles de Corrupción'!$B$10:$B$249,0),40),"")</f>
        <v/>
      </c>
      <c r="O356" s="70" t="str">
        <f>IFERROR(INDEX('Controles de Corrupción'!$C$10:$AZ$249,MATCH(A356,'Controles de Corrupción'!$B$10:$B$249,0),41),"")</f>
        <v/>
      </c>
      <c r="P356" s="70" t="str">
        <f>IFERROR(INDEX('Controles de Corrupción'!$C$10:$AZ$249,MATCH(A356,'Controles de Corrupción'!$B$10:$B$249,0),42),"")</f>
        <v/>
      </c>
      <c r="Q356" s="62" t="str">
        <f>IFERROR(INDEX('Controles de Corrupción'!$C$10:$AZ$249,MATCH(A356,'Controles de Corrupción'!$B$10:$B$249,0),47),"")</f>
        <v/>
      </c>
    </row>
    <row r="357" spans="1:17" ht="51.75" customHeight="1" x14ac:dyDescent="0.25">
      <c r="A357" s="118" t="s">
        <v>889</v>
      </c>
      <c r="B357" s="842"/>
      <c r="C357" s="845"/>
      <c r="D357" s="723"/>
      <c r="E357" s="847"/>
      <c r="F357" s="724"/>
      <c r="G357" s="724"/>
      <c r="H357" s="837"/>
      <c r="I357" s="724"/>
      <c r="J357" s="724"/>
      <c r="K357" s="724"/>
      <c r="L357" s="724"/>
      <c r="M357" s="70" t="str">
        <f>IFERROR(INDEX('Controles de Corrupción'!$C$10:$AZ$249,MATCH(A357,'Controles de Corrupción'!$B$10:$B$249,0),4),"")</f>
        <v/>
      </c>
      <c r="N357" s="70" t="str">
        <f>IFERROR(INDEX('Controles de Corrupción'!$C$10:$AZ$249,MATCH(A357,'Controles de Corrupción'!$B$10:$B$249,0),40),"")</f>
        <v/>
      </c>
      <c r="O357" s="70" t="str">
        <f>IFERROR(INDEX('Controles de Corrupción'!$C$10:$AZ$249,MATCH(A357,'Controles de Corrupción'!$B$10:$B$249,0),41),"")</f>
        <v/>
      </c>
      <c r="P357" s="70" t="str">
        <f>IFERROR(INDEX('Controles de Corrupción'!$C$10:$AZ$249,MATCH(A357,'Controles de Corrupción'!$B$10:$B$249,0),42),"")</f>
        <v/>
      </c>
      <c r="Q357" s="62" t="str">
        <f>IFERROR(INDEX('Controles de Corrupción'!$C$10:$AZ$249,MATCH(A357,'Controles de Corrupción'!$B$10:$B$249,0),47),"")</f>
        <v/>
      </c>
    </row>
    <row r="358" spans="1:17" ht="51.75" customHeight="1" x14ac:dyDescent="0.25">
      <c r="A358" s="118" t="s">
        <v>890</v>
      </c>
      <c r="B358" s="842"/>
      <c r="C358" s="845"/>
      <c r="D358" s="723"/>
      <c r="E358" s="847"/>
      <c r="F358" s="724"/>
      <c r="G358" s="724"/>
      <c r="H358" s="837"/>
      <c r="I358" s="724"/>
      <c r="J358" s="724"/>
      <c r="K358" s="724"/>
      <c r="L358" s="724"/>
      <c r="M358" s="70" t="str">
        <f>IFERROR(INDEX('Controles de Corrupción'!$C$10:$AZ$249,MATCH(A358,'Controles de Corrupción'!$B$10:$B$249,0),4),"")</f>
        <v/>
      </c>
      <c r="N358" s="70" t="str">
        <f>IFERROR(INDEX('Controles de Corrupción'!$C$10:$AZ$249,MATCH(A358,'Controles de Corrupción'!$B$10:$B$249,0),40),"")</f>
        <v/>
      </c>
      <c r="O358" s="70" t="str">
        <f>IFERROR(INDEX('Controles de Corrupción'!$C$10:$AZ$249,MATCH(A358,'Controles de Corrupción'!$B$10:$B$249,0),41),"")</f>
        <v/>
      </c>
      <c r="P358" s="70" t="str">
        <f>IFERROR(INDEX('Controles de Corrupción'!$C$10:$AZ$249,MATCH(A358,'Controles de Corrupción'!$B$10:$B$249,0),42),"")</f>
        <v/>
      </c>
      <c r="Q358" s="62" t="str">
        <f>IFERROR(INDEX('Controles de Corrupción'!$C$10:$AZ$249,MATCH(A358,'Controles de Corrupción'!$B$10:$B$249,0),47),"")</f>
        <v/>
      </c>
    </row>
    <row r="359" spans="1:17" ht="51.75" customHeight="1" x14ac:dyDescent="0.25">
      <c r="A359" s="118" t="s">
        <v>891</v>
      </c>
      <c r="B359" s="842"/>
      <c r="C359" s="845"/>
      <c r="D359" s="723"/>
      <c r="E359" s="847"/>
      <c r="F359" s="724"/>
      <c r="G359" s="724"/>
      <c r="H359" s="837"/>
      <c r="I359" s="724"/>
      <c r="J359" s="724"/>
      <c r="K359" s="724"/>
      <c r="L359" s="724"/>
      <c r="M359" s="70" t="str">
        <f>IFERROR(INDEX('Controles de Corrupción'!$C$10:$AZ$249,MATCH(A359,'Controles de Corrupción'!$B$10:$B$249,0),4),"")</f>
        <v/>
      </c>
      <c r="N359" s="70" t="str">
        <f>IFERROR(INDEX('Controles de Corrupción'!$C$10:$AZ$249,MATCH(A359,'Controles de Corrupción'!$B$10:$B$249,0),40),"")</f>
        <v/>
      </c>
      <c r="O359" s="70" t="str">
        <f>IFERROR(INDEX('Controles de Corrupción'!$C$10:$AZ$249,MATCH(A359,'Controles de Corrupción'!$B$10:$B$249,0),41),"")</f>
        <v/>
      </c>
      <c r="P359" s="70" t="str">
        <f>IFERROR(INDEX('Controles de Corrupción'!$C$10:$AZ$249,MATCH(A359,'Controles de Corrupción'!$B$10:$B$249,0),42),"")</f>
        <v/>
      </c>
      <c r="Q359" s="62" t="str">
        <f>IFERROR(INDEX('Controles de Corrupción'!$C$10:$AZ$249,MATCH(A359,'Controles de Corrupción'!$B$10:$B$249,0),47),"")</f>
        <v/>
      </c>
    </row>
    <row r="360" spans="1:17" ht="51.75" customHeight="1" x14ac:dyDescent="0.25">
      <c r="A360" s="118" t="s">
        <v>892</v>
      </c>
      <c r="B360" s="843"/>
      <c r="C360" s="845"/>
      <c r="D360" s="723"/>
      <c r="E360" s="847"/>
      <c r="F360" s="724"/>
      <c r="G360" s="724"/>
      <c r="H360" s="734"/>
      <c r="I360" s="724"/>
      <c r="J360" s="724"/>
      <c r="K360" s="724"/>
      <c r="L360" s="724"/>
      <c r="M360" s="70" t="str">
        <f>IFERROR(INDEX('Controles de Corrupción'!$C$10:$AZ$249,MATCH(A360,'Controles de Corrupción'!$B$10:$B$249,0),4),"")</f>
        <v/>
      </c>
      <c r="N360" s="70" t="str">
        <f>IFERROR(INDEX('Controles de Corrupción'!$C$10:$AZ$249,MATCH(A360,'Controles de Corrupción'!$B$10:$B$249,0),40),"")</f>
        <v/>
      </c>
      <c r="O360" s="70" t="str">
        <f>IFERROR(INDEX('Controles de Corrupción'!$C$10:$AZ$249,MATCH(A360,'Controles de Corrupción'!$B$10:$B$249,0),41),"")</f>
        <v/>
      </c>
      <c r="P360" s="70" t="str">
        <f>IFERROR(INDEX('Controles de Corrupción'!$C$10:$AZ$249,MATCH(A360,'Controles de Corrupción'!$B$10:$B$249,0),42),"")</f>
        <v/>
      </c>
      <c r="Q360" s="62" t="str">
        <f>IFERROR(INDEX('Controles de Corrupción'!$C$10:$AZ$249,MATCH(A360,'Controles de Corrupción'!$B$10:$B$249,0),47),"")</f>
        <v/>
      </c>
    </row>
    <row r="361" spans="1:17" ht="51.75" customHeight="1" x14ac:dyDescent="0.25">
      <c r="A361" s="118" t="s">
        <v>893</v>
      </c>
      <c r="B361" s="841"/>
      <c r="C361" s="844" t="str">
        <f>IFERROR(INDEX('Riesgos de Corrupción'!$B$11:$BN$100,MATCH('Mapa Riesgo Corrupción'!B361,'Riesgos de Corrupción'!$B$11:$B$100,0),2),"")</f>
        <v/>
      </c>
      <c r="D361" s="722" t="str">
        <f>IFERROR(INDEX('Riesgos de Corrupción'!$B$11:$BN$100,MATCH('Mapa Riesgo Corrupción'!B361,'Riesgos de Corrupción'!$B$11:$B$100,0),4),"")</f>
        <v/>
      </c>
      <c r="E361" s="846" t="str">
        <f>IFERROR(INDEX('Riesgos de Corrupción'!$B$11:$BN$100,MATCH('Mapa Riesgo Corrupción'!B361,'Riesgos de Corrupción'!$B$11:$B$100,0),5),"")</f>
        <v/>
      </c>
      <c r="F361" s="733" t="str">
        <f>IFERROR(INDEX('Riesgos de Corrupción'!$B$11:$BN$100,MATCH('Mapa Riesgo Corrupción'!B361,'Riesgos de Corrupción'!$B$11:$B$100,0),18),"")</f>
        <v/>
      </c>
      <c r="G361" s="733" t="str">
        <f>IFERROR(INDEX('Riesgos de Corrupción'!$B$11:$BN$100,MATCH('Mapa Riesgo Corrupción'!B361,'Riesgos de Corrupción'!$B$11:$B$100,0),63),"")</f>
        <v/>
      </c>
      <c r="H361" s="836" t="str">
        <f>IFERROR(INDEX('Riesgos de Corrupción'!$B$11:$BN$100,MATCH('Mapa Riesgo Corrupción'!B361,'Riesgos de Corrupción'!$B$11:$B$100,0),64),"")</f>
        <v/>
      </c>
      <c r="I361" s="733" t="str">
        <f>IFERROR(INDEX('Controles de Corrupción'!$C$10:$AZ$249,MATCH('Mapa Riesgo Corrupción'!B361,'Controles de Corrupción'!$C$10:$C$249,0),33),"")</f>
        <v/>
      </c>
      <c r="J361" s="733" t="str">
        <f>IFERROR(INDEX('Controles de Corrupción'!$C$10:$AZ$249,MATCH('Mapa Riesgo Corrupción'!B361,'Controles de Corrupción'!$C$10:$C$249,0),36),"")</f>
        <v/>
      </c>
      <c r="K361" s="733" t="str">
        <f>IFERROR(INDEX('Controles de Corrupción'!$C$10:$AZ$249,MATCH('Mapa Riesgo Corrupción'!B361,'Controles de Corrupción'!$C$10:$C$249,0),37),"")</f>
        <v/>
      </c>
      <c r="L361" s="733" t="str">
        <f>IFERROR(INDEX('Controles de Corrupción'!$C$10:$AZ$249,MATCH('Mapa Riesgo Corrupción'!B361,'Controles de Corrupción'!$C$10:$C$249,0),38),"")</f>
        <v/>
      </c>
      <c r="M361" s="70" t="str">
        <f>IFERROR(INDEX('Controles de Corrupción'!$C$10:$AZ$249,MATCH(A361,'Controles de Corrupción'!$B$10:$B$249,0),4),"")</f>
        <v/>
      </c>
      <c r="N361" s="70" t="str">
        <f>IFERROR(INDEX('Controles de Corrupción'!$C$10:$AZ$249,MATCH(A361,'Controles de Corrupción'!$B$10:$B$249,0),40),"")</f>
        <v/>
      </c>
      <c r="O361" s="70" t="str">
        <f>IFERROR(INDEX('Controles de Corrupción'!$C$10:$AZ$249,MATCH(A361,'Controles de Corrupción'!$B$10:$B$249,0),41),"")</f>
        <v/>
      </c>
      <c r="P361" s="70" t="str">
        <f>IFERROR(INDEX('Controles de Corrupción'!$C$10:$AZ$249,MATCH(A361,'Controles de Corrupción'!$B$10:$B$249,0),42),"")</f>
        <v/>
      </c>
      <c r="Q361" s="62" t="str">
        <f>IFERROR(INDEX('Controles de Corrupción'!$C$10:$AZ$249,MATCH(A361,'Controles de Corrupción'!$B$10:$B$249,0),47),"")</f>
        <v/>
      </c>
    </row>
    <row r="362" spans="1:17" ht="51.75" customHeight="1" x14ac:dyDescent="0.25">
      <c r="A362" s="118" t="s">
        <v>894</v>
      </c>
      <c r="B362" s="842"/>
      <c r="C362" s="845"/>
      <c r="D362" s="723"/>
      <c r="E362" s="847"/>
      <c r="F362" s="724"/>
      <c r="G362" s="724"/>
      <c r="H362" s="837"/>
      <c r="I362" s="724"/>
      <c r="J362" s="724"/>
      <c r="K362" s="724"/>
      <c r="L362" s="724"/>
      <c r="M362" s="70" t="str">
        <f>IFERROR(INDEX('Controles de Corrupción'!$C$10:$AZ$249,MATCH(A362,'Controles de Corrupción'!$B$10:$B$249,0),4),"")</f>
        <v/>
      </c>
      <c r="N362" s="70" t="str">
        <f>IFERROR(INDEX('Controles de Corrupción'!$C$10:$AZ$249,MATCH(A362,'Controles de Corrupción'!$B$10:$B$249,0),40),"")</f>
        <v/>
      </c>
      <c r="O362" s="70" t="str">
        <f>IFERROR(INDEX('Controles de Corrupción'!$C$10:$AZ$249,MATCH(A362,'Controles de Corrupción'!$B$10:$B$249,0),41),"")</f>
        <v/>
      </c>
      <c r="P362" s="70" t="str">
        <f>IFERROR(INDEX('Controles de Corrupción'!$C$10:$AZ$249,MATCH(A362,'Controles de Corrupción'!$B$10:$B$249,0),42),"")</f>
        <v/>
      </c>
      <c r="Q362" s="62" t="str">
        <f>IFERROR(INDEX('Controles de Corrupción'!$C$10:$AZ$249,MATCH(A362,'Controles de Corrupción'!$B$10:$B$249,0),47),"")</f>
        <v/>
      </c>
    </row>
    <row r="363" spans="1:17" ht="51.75" customHeight="1" x14ac:dyDescent="0.25">
      <c r="A363" s="118" t="s">
        <v>895</v>
      </c>
      <c r="B363" s="842"/>
      <c r="C363" s="845"/>
      <c r="D363" s="723"/>
      <c r="E363" s="847"/>
      <c r="F363" s="724"/>
      <c r="G363" s="724"/>
      <c r="H363" s="837"/>
      <c r="I363" s="724"/>
      <c r="J363" s="724"/>
      <c r="K363" s="724"/>
      <c r="L363" s="724"/>
      <c r="M363" s="70" t="str">
        <f>IFERROR(INDEX('Controles de Corrupción'!$C$10:$AZ$249,MATCH(A363,'Controles de Corrupción'!$B$10:$B$249,0),4),"")</f>
        <v/>
      </c>
      <c r="N363" s="70" t="str">
        <f>IFERROR(INDEX('Controles de Corrupción'!$C$10:$AZ$249,MATCH(A363,'Controles de Corrupción'!$B$10:$B$249,0),40),"")</f>
        <v/>
      </c>
      <c r="O363" s="70" t="str">
        <f>IFERROR(INDEX('Controles de Corrupción'!$C$10:$AZ$249,MATCH(A363,'Controles de Corrupción'!$B$10:$B$249,0),41),"")</f>
        <v/>
      </c>
      <c r="P363" s="70" t="str">
        <f>IFERROR(INDEX('Controles de Corrupción'!$C$10:$AZ$249,MATCH(A363,'Controles de Corrupción'!$B$10:$B$249,0),42),"")</f>
        <v/>
      </c>
      <c r="Q363" s="62" t="str">
        <f>IFERROR(INDEX('Controles de Corrupción'!$C$10:$AZ$249,MATCH(A363,'Controles de Corrupción'!$B$10:$B$249,0),47),"")</f>
        <v/>
      </c>
    </row>
    <row r="364" spans="1:17" ht="51.75" customHeight="1" x14ac:dyDescent="0.25">
      <c r="A364" s="118" t="s">
        <v>896</v>
      </c>
      <c r="B364" s="842"/>
      <c r="C364" s="845"/>
      <c r="D364" s="723"/>
      <c r="E364" s="847"/>
      <c r="F364" s="724"/>
      <c r="G364" s="724"/>
      <c r="H364" s="837"/>
      <c r="I364" s="724"/>
      <c r="J364" s="724"/>
      <c r="K364" s="724"/>
      <c r="L364" s="724"/>
      <c r="M364" s="70" t="str">
        <f>IFERROR(INDEX('Controles de Corrupción'!$C$10:$AZ$249,MATCH(A364,'Controles de Corrupción'!$B$10:$B$249,0),4),"")</f>
        <v/>
      </c>
      <c r="N364" s="70" t="str">
        <f>IFERROR(INDEX('Controles de Corrupción'!$C$10:$AZ$249,MATCH(A364,'Controles de Corrupción'!$B$10:$B$249,0),40),"")</f>
        <v/>
      </c>
      <c r="O364" s="70" t="str">
        <f>IFERROR(INDEX('Controles de Corrupción'!$C$10:$AZ$249,MATCH(A364,'Controles de Corrupción'!$B$10:$B$249,0),41),"")</f>
        <v/>
      </c>
      <c r="P364" s="70" t="str">
        <f>IFERROR(INDEX('Controles de Corrupción'!$C$10:$AZ$249,MATCH(A364,'Controles de Corrupción'!$B$10:$B$249,0),42),"")</f>
        <v/>
      </c>
      <c r="Q364" s="62" t="str">
        <f>IFERROR(INDEX('Controles de Corrupción'!$C$10:$AZ$249,MATCH(A364,'Controles de Corrupción'!$B$10:$B$249,0),47),"")</f>
        <v/>
      </c>
    </row>
    <row r="365" spans="1:17" ht="51.75" customHeight="1" x14ac:dyDescent="0.25">
      <c r="A365" s="118" t="s">
        <v>897</v>
      </c>
      <c r="B365" s="842"/>
      <c r="C365" s="845"/>
      <c r="D365" s="723"/>
      <c r="E365" s="847"/>
      <c r="F365" s="724"/>
      <c r="G365" s="724"/>
      <c r="H365" s="837"/>
      <c r="I365" s="724"/>
      <c r="J365" s="724"/>
      <c r="K365" s="724"/>
      <c r="L365" s="724"/>
      <c r="M365" s="70" t="str">
        <f>IFERROR(INDEX('Controles de Corrupción'!$C$10:$AZ$249,MATCH(A365,'Controles de Corrupción'!$B$10:$B$249,0),4),"")</f>
        <v/>
      </c>
      <c r="N365" s="70" t="str">
        <f>IFERROR(INDEX('Controles de Corrupción'!$C$10:$AZ$249,MATCH(A365,'Controles de Corrupción'!$B$10:$B$249,0),40),"")</f>
        <v/>
      </c>
      <c r="O365" s="70" t="str">
        <f>IFERROR(INDEX('Controles de Corrupción'!$C$10:$AZ$249,MATCH(A365,'Controles de Corrupción'!$B$10:$B$249,0),41),"")</f>
        <v/>
      </c>
      <c r="P365" s="70" t="str">
        <f>IFERROR(INDEX('Controles de Corrupción'!$C$10:$AZ$249,MATCH(A365,'Controles de Corrupción'!$B$10:$B$249,0),42),"")</f>
        <v/>
      </c>
      <c r="Q365" s="62" t="str">
        <f>IFERROR(INDEX('Controles de Corrupción'!$C$10:$AZ$249,MATCH(A365,'Controles de Corrupción'!$B$10:$B$249,0),47),"")</f>
        <v/>
      </c>
    </row>
    <row r="366" spans="1:17" ht="51.75" customHeight="1" x14ac:dyDescent="0.25">
      <c r="A366" s="118" t="s">
        <v>898</v>
      </c>
      <c r="B366" s="843"/>
      <c r="C366" s="845"/>
      <c r="D366" s="723"/>
      <c r="E366" s="847"/>
      <c r="F366" s="724"/>
      <c r="G366" s="724"/>
      <c r="H366" s="734"/>
      <c r="I366" s="724"/>
      <c r="J366" s="724"/>
      <c r="K366" s="724"/>
      <c r="L366" s="724"/>
      <c r="M366" s="70" t="str">
        <f>IFERROR(INDEX('Controles de Corrupción'!$C$10:$AZ$249,MATCH(A366,'Controles de Corrupción'!$B$10:$B$249,0),4),"")</f>
        <v/>
      </c>
      <c r="N366" s="70" t="str">
        <f>IFERROR(INDEX('Controles de Corrupción'!$C$10:$AZ$249,MATCH(A366,'Controles de Corrupción'!$B$10:$B$249,0),40),"")</f>
        <v/>
      </c>
      <c r="O366" s="70" t="str">
        <f>IFERROR(INDEX('Controles de Corrupción'!$C$10:$AZ$249,MATCH(A366,'Controles de Corrupción'!$B$10:$B$249,0),41),"")</f>
        <v/>
      </c>
      <c r="P366" s="70" t="str">
        <f>IFERROR(INDEX('Controles de Corrupción'!$C$10:$AZ$249,MATCH(A366,'Controles de Corrupción'!$B$10:$B$249,0),42),"")</f>
        <v/>
      </c>
      <c r="Q366" s="62" t="str">
        <f>IFERROR(INDEX('Controles de Corrupción'!$C$10:$AZ$249,MATCH(A366,'Controles de Corrupción'!$B$10:$B$249,0),47),"")</f>
        <v/>
      </c>
    </row>
    <row r="367" spans="1:17" ht="51.75" customHeight="1" x14ac:dyDescent="0.25">
      <c r="A367" s="118" t="s">
        <v>899</v>
      </c>
      <c r="B367" s="841"/>
      <c r="C367" s="844" t="str">
        <f>IFERROR(INDEX('Riesgos de Corrupción'!$B$11:$BN$100,MATCH('Mapa Riesgo Corrupción'!B367,'Riesgos de Corrupción'!$B$11:$B$100,0),2),"")</f>
        <v/>
      </c>
      <c r="D367" s="722" t="str">
        <f>IFERROR(INDEX('Riesgos de Corrupción'!$B$11:$BN$100,MATCH('Mapa Riesgo Corrupción'!B367,'Riesgos de Corrupción'!$B$11:$B$100,0),4),"")</f>
        <v/>
      </c>
      <c r="E367" s="846" t="str">
        <f>IFERROR(INDEX('Riesgos de Corrupción'!$B$11:$BN$100,MATCH('Mapa Riesgo Corrupción'!B367,'Riesgos de Corrupción'!$B$11:$B$100,0),5),"")</f>
        <v/>
      </c>
      <c r="F367" s="733" t="str">
        <f>IFERROR(INDEX('Riesgos de Corrupción'!$B$11:$BN$100,MATCH('Mapa Riesgo Corrupción'!B367,'Riesgos de Corrupción'!$B$11:$B$100,0),18),"")</f>
        <v/>
      </c>
      <c r="G367" s="733" t="str">
        <f>IFERROR(INDEX('Riesgos de Corrupción'!$B$11:$BN$100,MATCH('Mapa Riesgo Corrupción'!B367,'Riesgos de Corrupción'!$B$11:$B$100,0),63),"")</f>
        <v/>
      </c>
      <c r="H367" s="836" t="str">
        <f>IFERROR(INDEX('Riesgos de Corrupción'!$B$11:$BN$100,MATCH('Mapa Riesgo Corrupción'!B367,'Riesgos de Corrupción'!$B$11:$B$100,0),64),"")</f>
        <v/>
      </c>
      <c r="I367" s="733" t="str">
        <f>IFERROR(INDEX('Controles de Corrupción'!$C$10:$AZ$249,MATCH('Mapa Riesgo Corrupción'!B367,'Controles de Corrupción'!$C$10:$C$249,0),33),"")</f>
        <v/>
      </c>
      <c r="J367" s="733" t="str">
        <f>IFERROR(INDEX('Controles de Corrupción'!$C$10:$AZ$249,MATCH('Mapa Riesgo Corrupción'!B367,'Controles de Corrupción'!$C$10:$C$249,0),36),"")</f>
        <v/>
      </c>
      <c r="K367" s="733" t="str">
        <f>IFERROR(INDEX('Controles de Corrupción'!$C$10:$AZ$249,MATCH('Mapa Riesgo Corrupción'!B367,'Controles de Corrupción'!$C$10:$C$249,0),37),"")</f>
        <v/>
      </c>
      <c r="L367" s="733" t="str">
        <f>IFERROR(INDEX('Controles de Corrupción'!$C$10:$AZ$249,MATCH('Mapa Riesgo Corrupción'!B367,'Controles de Corrupción'!$C$10:$C$249,0),38),"")</f>
        <v/>
      </c>
      <c r="M367" s="70" t="str">
        <f>IFERROR(INDEX('Controles de Corrupción'!$C$10:$AZ$249,MATCH(A367,'Controles de Corrupción'!$B$10:$B$249,0),4),"")</f>
        <v/>
      </c>
      <c r="N367" s="70" t="str">
        <f>IFERROR(INDEX('Controles de Corrupción'!$C$10:$AZ$249,MATCH(A367,'Controles de Corrupción'!$B$10:$B$249,0),40),"")</f>
        <v/>
      </c>
      <c r="O367" s="70" t="str">
        <f>IFERROR(INDEX('Controles de Corrupción'!$C$10:$AZ$249,MATCH(A367,'Controles de Corrupción'!$B$10:$B$249,0),41),"")</f>
        <v/>
      </c>
      <c r="P367" s="70" t="str">
        <f>IFERROR(INDEX('Controles de Corrupción'!$C$10:$AZ$249,MATCH(A367,'Controles de Corrupción'!$B$10:$B$249,0),42),"")</f>
        <v/>
      </c>
      <c r="Q367" s="62" t="str">
        <f>IFERROR(INDEX('Controles de Corrupción'!$C$10:$AZ$249,MATCH(A367,'Controles de Corrupción'!$B$10:$B$249,0),47),"")</f>
        <v/>
      </c>
    </row>
    <row r="368" spans="1:17" ht="51.75" customHeight="1" x14ac:dyDescent="0.25">
      <c r="A368" s="118" t="s">
        <v>900</v>
      </c>
      <c r="B368" s="842"/>
      <c r="C368" s="845"/>
      <c r="D368" s="723"/>
      <c r="E368" s="847"/>
      <c r="F368" s="724"/>
      <c r="G368" s="724"/>
      <c r="H368" s="837"/>
      <c r="I368" s="724"/>
      <c r="J368" s="724"/>
      <c r="K368" s="724"/>
      <c r="L368" s="724"/>
      <c r="M368" s="70" t="str">
        <f>IFERROR(INDEX('Controles de Corrupción'!$C$10:$AZ$249,MATCH(A368,'Controles de Corrupción'!$B$10:$B$249,0),4),"")</f>
        <v/>
      </c>
      <c r="N368" s="70" t="str">
        <f>IFERROR(INDEX('Controles de Corrupción'!$C$10:$AZ$249,MATCH(A368,'Controles de Corrupción'!$B$10:$B$249,0),40),"")</f>
        <v/>
      </c>
      <c r="O368" s="70" t="str">
        <f>IFERROR(INDEX('Controles de Corrupción'!$C$10:$AZ$249,MATCH(A368,'Controles de Corrupción'!$B$10:$B$249,0),41),"")</f>
        <v/>
      </c>
      <c r="P368" s="70" t="str">
        <f>IFERROR(INDEX('Controles de Corrupción'!$C$10:$AZ$249,MATCH(A368,'Controles de Corrupción'!$B$10:$B$249,0),42),"")</f>
        <v/>
      </c>
      <c r="Q368" s="62" t="str">
        <f>IFERROR(INDEX('Controles de Corrupción'!$C$10:$AZ$249,MATCH(A368,'Controles de Corrupción'!$B$10:$B$249,0),47),"")</f>
        <v/>
      </c>
    </row>
    <row r="369" spans="1:17" ht="51.75" customHeight="1" x14ac:dyDescent="0.25">
      <c r="A369" s="118" t="s">
        <v>901</v>
      </c>
      <c r="B369" s="842"/>
      <c r="C369" s="845"/>
      <c r="D369" s="723"/>
      <c r="E369" s="847"/>
      <c r="F369" s="724"/>
      <c r="G369" s="724"/>
      <c r="H369" s="837"/>
      <c r="I369" s="724"/>
      <c r="J369" s="724"/>
      <c r="K369" s="724"/>
      <c r="L369" s="724"/>
      <c r="M369" s="70" t="str">
        <f>IFERROR(INDEX('Controles de Corrupción'!$C$10:$AZ$249,MATCH(A369,'Controles de Corrupción'!$B$10:$B$249,0),4),"")</f>
        <v/>
      </c>
      <c r="N369" s="70" t="str">
        <f>IFERROR(INDEX('Controles de Corrupción'!$C$10:$AZ$249,MATCH(A369,'Controles de Corrupción'!$B$10:$B$249,0),40),"")</f>
        <v/>
      </c>
      <c r="O369" s="70" t="str">
        <f>IFERROR(INDEX('Controles de Corrupción'!$C$10:$AZ$249,MATCH(A369,'Controles de Corrupción'!$B$10:$B$249,0),41),"")</f>
        <v/>
      </c>
      <c r="P369" s="70" t="str">
        <f>IFERROR(INDEX('Controles de Corrupción'!$C$10:$AZ$249,MATCH(A369,'Controles de Corrupción'!$B$10:$B$249,0),42),"")</f>
        <v/>
      </c>
      <c r="Q369" s="62" t="str">
        <f>IFERROR(INDEX('Controles de Corrupción'!$C$10:$AZ$249,MATCH(A369,'Controles de Corrupción'!$B$10:$B$249,0),47),"")</f>
        <v/>
      </c>
    </row>
    <row r="370" spans="1:17" ht="51.75" customHeight="1" x14ac:dyDescent="0.25">
      <c r="A370" s="118" t="s">
        <v>902</v>
      </c>
      <c r="B370" s="842"/>
      <c r="C370" s="845"/>
      <c r="D370" s="723"/>
      <c r="E370" s="847"/>
      <c r="F370" s="724"/>
      <c r="G370" s="724"/>
      <c r="H370" s="837"/>
      <c r="I370" s="724"/>
      <c r="J370" s="724"/>
      <c r="K370" s="724"/>
      <c r="L370" s="724"/>
      <c r="M370" s="70" t="str">
        <f>IFERROR(INDEX('Controles de Corrupción'!$C$10:$AZ$249,MATCH(A370,'Controles de Corrupción'!$B$10:$B$249,0),4),"")</f>
        <v/>
      </c>
      <c r="N370" s="70" t="str">
        <f>IFERROR(INDEX('Controles de Corrupción'!$C$10:$AZ$249,MATCH(A370,'Controles de Corrupción'!$B$10:$B$249,0),40),"")</f>
        <v/>
      </c>
      <c r="O370" s="70" t="str">
        <f>IFERROR(INDEX('Controles de Corrupción'!$C$10:$AZ$249,MATCH(A370,'Controles de Corrupción'!$B$10:$B$249,0),41),"")</f>
        <v/>
      </c>
      <c r="P370" s="70" t="str">
        <f>IFERROR(INDEX('Controles de Corrupción'!$C$10:$AZ$249,MATCH(A370,'Controles de Corrupción'!$B$10:$B$249,0),42),"")</f>
        <v/>
      </c>
      <c r="Q370" s="62" t="str">
        <f>IFERROR(INDEX('Controles de Corrupción'!$C$10:$AZ$249,MATCH(A370,'Controles de Corrupción'!$B$10:$B$249,0),47),"")</f>
        <v/>
      </c>
    </row>
    <row r="371" spans="1:17" ht="51.75" customHeight="1" x14ac:dyDescent="0.25">
      <c r="A371" s="118" t="s">
        <v>903</v>
      </c>
      <c r="B371" s="842"/>
      <c r="C371" s="845"/>
      <c r="D371" s="723"/>
      <c r="E371" s="847"/>
      <c r="F371" s="724"/>
      <c r="G371" s="724"/>
      <c r="H371" s="837"/>
      <c r="I371" s="724"/>
      <c r="J371" s="724"/>
      <c r="K371" s="724"/>
      <c r="L371" s="724"/>
      <c r="M371" s="70" t="str">
        <f>IFERROR(INDEX('Controles de Corrupción'!$C$10:$AZ$249,MATCH(A371,'Controles de Corrupción'!$B$10:$B$249,0),4),"")</f>
        <v/>
      </c>
      <c r="N371" s="70" t="str">
        <f>IFERROR(INDEX('Controles de Corrupción'!$C$10:$AZ$249,MATCH(A371,'Controles de Corrupción'!$B$10:$B$249,0),40),"")</f>
        <v/>
      </c>
      <c r="O371" s="70" t="str">
        <f>IFERROR(INDEX('Controles de Corrupción'!$C$10:$AZ$249,MATCH(A371,'Controles de Corrupción'!$B$10:$B$249,0),41),"")</f>
        <v/>
      </c>
      <c r="P371" s="70" t="str">
        <f>IFERROR(INDEX('Controles de Corrupción'!$C$10:$AZ$249,MATCH(A371,'Controles de Corrupción'!$B$10:$B$249,0),42),"")</f>
        <v/>
      </c>
      <c r="Q371" s="62" t="str">
        <f>IFERROR(INDEX('Controles de Corrupción'!$C$10:$AZ$249,MATCH(A371,'Controles de Corrupción'!$B$10:$B$249,0),47),"")</f>
        <v/>
      </c>
    </row>
    <row r="372" spans="1:17" ht="51.75" customHeight="1" x14ac:dyDescent="0.25">
      <c r="A372" s="118" t="s">
        <v>904</v>
      </c>
      <c r="B372" s="843"/>
      <c r="C372" s="845"/>
      <c r="D372" s="723"/>
      <c r="E372" s="847"/>
      <c r="F372" s="724"/>
      <c r="G372" s="724"/>
      <c r="H372" s="734"/>
      <c r="I372" s="724"/>
      <c r="J372" s="724"/>
      <c r="K372" s="724"/>
      <c r="L372" s="724"/>
      <c r="M372" s="70" t="str">
        <f>IFERROR(INDEX('Controles de Corrupción'!$C$10:$AZ$249,MATCH(A372,'Controles de Corrupción'!$B$10:$B$249,0),4),"")</f>
        <v/>
      </c>
      <c r="N372" s="70" t="str">
        <f>IFERROR(INDEX('Controles de Corrupción'!$C$10:$AZ$249,MATCH(A372,'Controles de Corrupción'!$B$10:$B$249,0),40),"")</f>
        <v/>
      </c>
      <c r="O372" s="70" t="str">
        <f>IFERROR(INDEX('Controles de Corrupción'!$C$10:$AZ$249,MATCH(A372,'Controles de Corrupción'!$B$10:$B$249,0),41),"")</f>
        <v/>
      </c>
      <c r="P372" s="70" t="str">
        <f>IFERROR(INDEX('Controles de Corrupción'!$C$10:$AZ$249,MATCH(A372,'Controles de Corrupción'!$B$10:$B$249,0),42),"")</f>
        <v/>
      </c>
      <c r="Q372" s="62" t="str">
        <f>IFERROR(INDEX('Controles de Corrupción'!$C$10:$AZ$249,MATCH(A372,'Controles de Corrupción'!$B$10:$B$249,0),47),"")</f>
        <v/>
      </c>
    </row>
    <row r="373" spans="1:17" ht="51.75" customHeight="1" x14ac:dyDescent="0.25">
      <c r="A373" s="118" t="s">
        <v>905</v>
      </c>
      <c r="B373" s="841"/>
      <c r="C373" s="844" t="str">
        <f>IFERROR(INDEX('Riesgos de Corrupción'!$B$11:$BN$100,MATCH('Mapa Riesgo Corrupción'!B373,'Riesgos de Corrupción'!$B$11:$B$100,0),2),"")</f>
        <v/>
      </c>
      <c r="D373" s="722" t="str">
        <f>IFERROR(INDEX('Riesgos de Corrupción'!$B$11:$BN$100,MATCH('Mapa Riesgo Corrupción'!B373,'Riesgos de Corrupción'!$B$11:$B$100,0),4),"")</f>
        <v/>
      </c>
      <c r="E373" s="846" t="str">
        <f>IFERROR(INDEX('Riesgos de Corrupción'!$B$11:$BN$100,MATCH('Mapa Riesgo Corrupción'!B373,'Riesgos de Corrupción'!$B$11:$B$100,0),5),"")</f>
        <v/>
      </c>
      <c r="F373" s="733" t="str">
        <f>IFERROR(INDEX('Riesgos de Corrupción'!$B$11:$BN$100,MATCH('Mapa Riesgo Corrupción'!B373,'Riesgos de Corrupción'!$B$11:$B$100,0),18),"")</f>
        <v/>
      </c>
      <c r="G373" s="733" t="str">
        <f>IFERROR(INDEX('Riesgos de Corrupción'!$B$11:$BN$100,MATCH('Mapa Riesgo Corrupción'!B373,'Riesgos de Corrupción'!$B$11:$B$100,0),63),"")</f>
        <v/>
      </c>
      <c r="H373" s="836" t="str">
        <f>IFERROR(INDEX('Riesgos de Corrupción'!$B$11:$BN$100,MATCH('Mapa Riesgo Corrupción'!B373,'Riesgos de Corrupción'!$B$11:$B$100,0),64),"")</f>
        <v/>
      </c>
      <c r="I373" s="733" t="str">
        <f>IFERROR(INDEX('Controles de Corrupción'!$C$10:$AZ$249,MATCH('Mapa Riesgo Corrupción'!B373,'Controles de Corrupción'!$C$10:$C$249,0),33),"")</f>
        <v/>
      </c>
      <c r="J373" s="733" t="str">
        <f>IFERROR(INDEX('Controles de Corrupción'!$C$10:$AZ$249,MATCH('Mapa Riesgo Corrupción'!B373,'Controles de Corrupción'!$C$10:$C$249,0),36),"")</f>
        <v/>
      </c>
      <c r="K373" s="733" t="str">
        <f>IFERROR(INDEX('Controles de Corrupción'!$C$10:$AZ$249,MATCH('Mapa Riesgo Corrupción'!B373,'Controles de Corrupción'!$C$10:$C$249,0),37),"")</f>
        <v/>
      </c>
      <c r="L373" s="733" t="str">
        <f>IFERROR(INDEX('Controles de Corrupción'!$C$10:$AZ$249,MATCH('Mapa Riesgo Corrupción'!B373,'Controles de Corrupción'!$C$10:$C$249,0),38),"")</f>
        <v/>
      </c>
      <c r="M373" s="70" t="str">
        <f>IFERROR(INDEX('Controles de Corrupción'!$C$10:$AZ$249,MATCH(A373,'Controles de Corrupción'!$B$10:$B$249,0),4),"")</f>
        <v/>
      </c>
      <c r="N373" s="70" t="str">
        <f>IFERROR(INDEX('Controles de Corrupción'!$C$10:$AZ$249,MATCH(A373,'Controles de Corrupción'!$B$10:$B$249,0),40),"")</f>
        <v/>
      </c>
      <c r="O373" s="70" t="str">
        <f>IFERROR(INDEX('Controles de Corrupción'!$C$10:$AZ$249,MATCH(A373,'Controles de Corrupción'!$B$10:$B$249,0),41),"")</f>
        <v/>
      </c>
      <c r="P373" s="70" t="str">
        <f>IFERROR(INDEX('Controles de Corrupción'!$C$10:$AZ$249,MATCH(A373,'Controles de Corrupción'!$B$10:$B$249,0),42),"")</f>
        <v/>
      </c>
      <c r="Q373" s="62" t="str">
        <f>IFERROR(INDEX('Controles de Corrupción'!$C$10:$AZ$249,MATCH(A373,'Controles de Corrupción'!$B$10:$B$249,0),47),"")</f>
        <v/>
      </c>
    </row>
    <row r="374" spans="1:17" ht="51.75" customHeight="1" x14ac:dyDescent="0.25">
      <c r="A374" s="118" t="s">
        <v>906</v>
      </c>
      <c r="B374" s="842"/>
      <c r="C374" s="845"/>
      <c r="D374" s="723"/>
      <c r="E374" s="847"/>
      <c r="F374" s="724"/>
      <c r="G374" s="724"/>
      <c r="H374" s="837"/>
      <c r="I374" s="724"/>
      <c r="J374" s="724"/>
      <c r="K374" s="724"/>
      <c r="L374" s="724"/>
      <c r="M374" s="70" t="str">
        <f>IFERROR(INDEX('Controles de Corrupción'!$C$10:$AZ$249,MATCH(A374,'Controles de Corrupción'!$B$10:$B$249,0),4),"")</f>
        <v/>
      </c>
      <c r="N374" s="70" t="str">
        <f>IFERROR(INDEX('Controles de Corrupción'!$C$10:$AZ$249,MATCH(A374,'Controles de Corrupción'!$B$10:$B$249,0),40),"")</f>
        <v/>
      </c>
      <c r="O374" s="70" t="str">
        <f>IFERROR(INDEX('Controles de Corrupción'!$C$10:$AZ$249,MATCH(A374,'Controles de Corrupción'!$B$10:$B$249,0),41),"")</f>
        <v/>
      </c>
      <c r="P374" s="70" t="str">
        <f>IFERROR(INDEX('Controles de Corrupción'!$C$10:$AZ$249,MATCH(A374,'Controles de Corrupción'!$B$10:$B$249,0),42),"")</f>
        <v/>
      </c>
      <c r="Q374" s="62" t="str">
        <f>IFERROR(INDEX('Controles de Corrupción'!$C$10:$AZ$249,MATCH(A374,'Controles de Corrupción'!$B$10:$B$249,0),47),"")</f>
        <v/>
      </c>
    </row>
    <row r="375" spans="1:17" ht="51.75" customHeight="1" x14ac:dyDescent="0.25">
      <c r="A375" s="118" t="s">
        <v>907</v>
      </c>
      <c r="B375" s="842"/>
      <c r="C375" s="845"/>
      <c r="D375" s="723"/>
      <c r="E375" s="847"/>
      <c r="F375" s="724"/>
      <c r="G375" s="724"/>
      <c r="H375" s="837"/>
      <c r="I375" s="724"/>
      <c r="J375" s="724"/>
      <c r="K375" s="724"/>
      <c r="L375" s="724"/>
      <c r="M375" s="70" t="str">
        <f>IFERROR(INDEX('Controles de Corrupción'!$C$10:$AZ$249,MATCH(A375,'Controles de Corrupción'!$B$10:$B$249,0),4),"")</f>
        <v/>
      </c>
      <c r="N375" s="70" t="str">
        <f>IFERROR(INDEX('Controles de Corrupción'!$C$10:$AZ$249,MATCH(A375,'Controles de Corrupción'!$B$10:$B$249,0),40),"")</f>
        <v/>
      </c>
      <c r="O375" s="70" t="str">
        <f>IFERROR(INDEX('Controles de Corrupción'!$C$10:$AZ$249,MATCH(A375,'Controles de Corrupción'!$B$10:$B$249,0),41),"")</f>
        <v/>
      </c>
      <c r="P375" s="70" t="str">
        <f>IFERROR(INDEX('Controles de Corrupción'!$C$10:$AZ$249,MATCH(A375,'Controles de Corrupción'!$B$10:$B$249,0),42),"")</f>
        <v/>
      </c>
      <c r="Q375" s="62" t="str">
        <f>IFERROR(INDEX('Controles de Corrupción'!$C$10:$AZ$249,MATCH(A375,'Controles de Corrupción'!$B$10:$B$249,0),47),"")</f>
        <v/>
      </c>
    </row>
    <row r="376" spans="1:17" ht="51.75" customHeight="1" x14ac:dyDescent="0.25">
      <c r="A376" s="118" t="s">
        <v>908</v>
      </c>
      <c r="B376" s="842"/>
      <c r="C376" s="845"/>
      <c r="D376" s="723"/>
      <c r="E376" s="847"/>
      <c r="F376" s="724"/>
      <c r="G376" s="724"/>
      <c r="H376" s="837"/>
      <c r="I376" s="724"/>
      <c r="J376" s="724"/>
      <c r="K376" s="724"/>
      <c r="L376" s="724"/>
      <c r="M376" s="70" t="str">
        <f>IFERROR(INDEX('Controles de Corrupción'!$C$10:$AZ$249,MATCH(A376,'Controles de Corrupción'!$B$10:$B$249,0),4),"")</f>
        <v/>
      </c>
      <c r="N376" s="70" t="str">
        <f>IFERROR(INDEX('Controles de Corrupción'!$C$10:$AZ$249,MATCH(A376,'Controles de Corrupción'!$B$10:$B$249,0),40),"")</f>
        <v/>
      </c>
      <c r="O376" s="70" t="str">
        <f>IFERROR(INDEX('Controles de Corrupción'!$C$10:$AZ$249,MATCH(A376,'Controles de Corrupción'!$B$10:$B$249,0),41),"")</f>
        <v/>
      </c>
      <c r="P376" s="70" t="str">
        <f>IFERROR(INDEX('Controles de Corrupción'!$C$10:$AZ$249,MATCH(A376,'Controles de Corrupción'!$B$10:$B$249,0),42),"")</f>
        <v/>
      </c>
      <c r="Q376" s="62" t="str">
        <f>IFERROR(INDEX('Controles de Corrupción'!$C$10:$AZ$249,MATCH(A376,'Controles de Corrupción'!$B$10:$B$249,0),47),"")</f>
        <v/>
      </c>
    </row>
    <row r="377" spans="1:17" ht="51.75" customHeight="1" x14ac:dyDescent="0.25">
      <c r="A377" s="118" t="s">
        <v>909</v>
      </c>
      <c r="B377" s="842"/>
      <c r="C377" s="845"/>
      <c r="D377" s="723"/>
      <c r="E377" s="847"/>
      <c r="F377" s="724"/>
      <c r="G377" s="724"/>
      <c r="H377" s="837"/>
      <c r="I377" s="724"/>
      <c r="J377" s="724"/>
      <c r="K377" s="724"/>
      <c r="L377" s="724"/>
      <c r="M377" s="70" t="str">
        <f>IFERROR(INDEX('Controles de Corrupción'!$C$10:$AZ$249,MATCH(A377,'Controles de Corrupción'!$B$10:$B$249,0),4),"")</f>
        <v/>
      </c>
      <c r="N377" s="70" t="str">
        <f>IFERROR(INDEX('Controles de Corrupción'!$C$10:$AZ$249,MATCH(A377,'Controles de Corrupción'!$B$10:$B$249,0),40),"")</f>
        <v/>
      </c>
      <c r="O377" s="70" t="str">
        <f>IFERROR(INDEX('Controles de Corrupción'!$C$10:$AZ$249,MATCH(A377,'Controles de Corrupción'!$B$10:$B$249,0),41),"")</f>
        <v/>
      </c>
      <c r="P377" s="70" t="str">
        <f>IFERROR(INDEX('Controles de Corrupción'!$C$10:$AZ$249,MATCH(A377,'Controles de Corrupción'!$B$10:$B$249,0),42),"")</f>
        <v/>
      </c>
      <c r="Q377" s="62" t="str">
        <f>IFERROR(INDEX('Controles de Corrupción'!$C$10:$AZ$249,MATCH(A377,'Controles de Corrupción'!$B$10:$B$249,0),47),"")</f>
        <v/>
      </c>
    </row>
    <row r="378" spans="1:17" ht="51.75" customHeight="1" x14ac:dyDescent="0.25">
      <c r="A378" s="118" t="s">
        <v>910</v>
      </c>
      <c r="B378" s="843"/>
      <c r="C378" s="845"/>
      <c r="D378" s="723"/>
      <c r="E378" s="847"/>
      <c r="F378" s="724"/>
      <c r="G378" s="724"/>
      <c r="H378" s="734"/>
      <c r="I378" s="724"/>
      <c r="J378" s="724"/>
      <c r="K378" s="724"/>
      <c r="L378" s="724"/>
      <c r="M378" s="70" t="str">
        <f>IFERROR(INDEX('Controles de Corrupción'!$C$10:$AZ$249,MATCH(A378,'Controles de Corrupción'!$B$10:$B$249,0),4),"")</f>
        <v/>
      </c>
      <c r="N378" s="70" t="str">
        <f>IFERROR(INDEX('Controles de Corrupción'!$C$10:$AZ$249,MATCH(A378,'Controles de Corrupción'!$B$10:$B$249,0),40),"")</f>
        <v/>
      </c>
      <c r="O378" s="70" t="str">
        <f>IFERROR(INDEX('Controles de Corrupción'!$C$10:$AZ$249,MATCH(A378,'Controles de Corrupción'!$B$10:$B$249,0),41),"")</f>
        <v/>
      </c>
      <c r="P378" s="70" t="str">
        <f>IFERROR(INDEX('Controles de Corrupción'!$C$10:$AZ$249,MATCH(A378,'Controles de Corrupción'!$B$10:$B$249,0),42),"")</f>
        <v/>
      </c>
      <c r="Q378" s="62" t="str">
        <f>IFERROR(INDEX('Controles de Corrupción'!$C$10:$AZ$249,MATCH(A378,'Controles de Corrupción'!$B$10:$B$249,0),47),"")</f>
        <v/>
      </c>
    </row>
    <row r="379" spans="1:17" ht="51.75" customHeight="1" x14ac:dyDescent="0.25">
      <c r="A379" s="118" t="s">
        <v>911</v>
      </c>
      <c r="B379" s="841"/>
      <c r="C379" s="844" t="str">
        <f>IFERROR(INDEX('Riesgos de Corrupción'!$B$11:$BN$100,MATCH('Mapa Riesgo Corrupción'!B379,'Riesgos de Corrupción'!$B$11:$B$100,0),2),"")</f>
        <v/>
      </c>
      <c r="D379" s="722" t="str">
        <f>IFERROR(INDEX('Riesgos de Corrupción'!$B$11:$BN$100,MATCH('Mapa Riesgo Corrupción'!B379,'Riesgos de Corrupción'!$B$11:$B$100,0),4),"")</f>
        <v/>
      </c>
      <c r="E379" s="846" t="str">
        <f>IFERROR(INDEX('Riesgos de Corrupción'!$B$11:$BN$100,MATCH('Mapa Riesgo Corrupción'!B379,'Riesgos de Corrupción'!$B$11:$B$100,0),5),"")</f>
        <v/>
      </c>
      <c r="F379" s="733" t="str">
        <f>IFERROR(INDEX('Riesgos de Corrupción'!$B$11:$BN$100,MATCH('Mapa Riesgo Corrupción'!B379,'Riesgos de Corrupción'!$B$11:$B$100,0),18),"")</f>
        <v/>
      </c>
      <c r="G379" s="733" t="str">
        <f>IFERROR(INDEX('Riesgos de Corrupción'!$B$11:$BN$100,MATCH('Mapa Riesgo Corrupción'!B379,'Riesgos de Corrupción'!$B$11:$B$100,0),63),"")</f>
        <v/>
      </c>
      <c r="H379" s="836" t="str">
        <f>IFERROR(INDEX('Riesgos de Corrupción'!$B$11:$BN$100,MATCH('Mapa Riesgo Corrupción'!B379,'Riesgos de Corrupción'!$B$11:$B$100,0),64),"")</f>
        <v/>
      </c>
      <c r="I379" s="733" t="str">
        <f>IFERROR(INDEX('Controles de Corrupción'!$C$10:$AZ$249,MATCH('Mapa Riesgo Corrupción'!B379,'Controles de Corrupción'!$C$10:$C$249,0),33),"")</f>
        <v/>
      </c>
      <c r="J379" s="733" t="str">
        <f>IFERROR(INDEX('Controles de Corrupción'!$C$10:$AZ$249,MATCH('Mapa Riesgo Corrupción'!B379,'Controles de Corrupción'!$C$10:$C$249,0),36),"")</f>
        <v/>
      </c>
      <c r="K379" s="733" t="str">
        <f>IFERROR(INDEX('Controles de Corrupción'!$C$10:$AZ$249,MATCH('Mapa Riesgo Corrupción'!B379,'Controles de Corrupción'!$C$10:$C$249,0),37),"")</f>
        <v/>
      </c>
      <c r="L379" s="733" t="str">
        <f>IFERROR(INDEX('Controles de Corrupción'!$C$10:$AZ$249,MATCH('Mapa Riesgo Corrupción'!B379,'Controles de Corrupción'!$C$10:$C$249,0),38),"")</f>
        <v/>
      </c>
      <c r="M379" s="70" t="str">
        <f>IFERROR(INDEX('Controles de Corrupción'!$C$10:$AZ$249,MATCH(A379,'Controles de Corrupción'!$B$10:$B$249,0),4),"")</f>
        <v/>
      </c>
      <c r="N379" s="70" t="str">
        <f>IFERROR(INDEX('Controles de Corrupción'!$C$10:$AZ$249,MATCH(A379,'Controles de Corrupción'!$B$10:$B$249,0),40),"")</f>
        <v/>
      </c>
      <c r="O379" s="70" t="str">
        <f>IFERROR(INDEX('Controles de Corrupción'!$C$10:$AZ$249,MATCH(A379,'Controles de Corrupción'!$B$10:$B$249,0),41),"")</f>
        <v/>
      </c>
      <c r="P379" s="70" t="str">
        <f>IFERROR(INDEX('Controles de Corrupción'!$C$10:$AZ$249,MATCH(A379,'Controles de Corrupción'!$B$10:$B$249,0),42),"")</f>
        <v/>
      </c>
      <c r="Q379" s="62" t="str">
        <f>IFERROR(INDEX('Controles de Corrupción'!$C$10:$AZ$249,MATCH(A379,'Controles de Corrupción'!$B$10:$B$249,0),47),"")</f>
        <v/>
      </c>
    </row>
    <row r="380" spans="1:17" ht="51.75" customHeight="1" x14ac:dyDescent="0.25">
      <c r="A380" s="118" t="s">
        <v>912</v>
      </c>
      <c r="B380" s="842"/>
      <c r="C380" s="845"/>
      <c r="D380" s="723"/>
      <c r="E380" s="847"/>
      <c r="F380" s="724"/>
      <c r="G380" s="724"/>
      <c r="H380" s="837"/>
      <c r="I380" s="724"/>
      <c r="J380" s="724"/>
      <c r="K380" s="724"/>
      <c r="L380" s="724"/>
      <c r="M380" s="70" t="str">
        <f>IFERROR(INDEX('Controles de Corrupción'!$C$10:$AZ$249,MATCH(A380,'Controles de Corrupción'!$B$10:$B$249,0),4),"")</f>
        <v/>
      </c>
      <c r="N380" s="70" t="str">
        <f>IFERROR(INDEX('Controles de Corrupción'!$C$10:$AZ$249,MATCH(A380,'Controles de Corrupción'!$B$10:$B$249,0),40),"")</f>
        <v/>
      </c>
      <c r="O380" s="70" t="str">
        <f>IFERROR(INDEX('Controles de Corrupción'!$C$10:$AZ$249,MATCH(A380,'Controles de Corrupción'!$B$10:$B$249,0),41),"")</f>
        <v/>
      </c>
      <c r="P380" s="70" t="str">
        <f>IFERROR(INDEX('Controles de Corrupción'!$C$10:$AZ$249,MATCH(A380,'Controles de Corrupción'!$B$10:$B$249,0),42),"")</f>
        <v/>
      </c>
      <c r="Q380" s="62" t="str">
        <f>IFERROR(INDEX('Controles de Corrupción'!$C$10:$AZ$249,MATCH(A380,'Controles de Corrupción'!$B$10:$B$249,0),47),"")</f>
        <v/>
      </c>
    </row>
    <row r="381" spans="1:17" ht="51.75" customHeight="1" x14ac:dyDescent="0.25">
      <c r="A381" s="118" t="s">
        <v>913</v>
      </c>
      <c r="B381" s="842"/>
      <c r="C381" s="845"/>
      <c r="D381" s="723"/>
      <c r="E381" s="847"/>
      <c r="F381" s="724"/>
      <c r="G381" s="724"/>
      <c r="H381" s="837"/>
      <c r="I381" s="724"/>
      <c r="J381" s="724"/>
      <c r="K381" s="724"/>
      <c r="L381" s="724"/>
      <c r="M381" s="70" t="str">
        <f>IFERROR(INDEX('Controles de Corrupción'!$C$10:$AZ$249,MATCH(A381,'Controles de Corrupción'!$B$10:$B$249,0),4),"")</f>
        <v/>
      </c>
      <c r="N381" s="70" t="str">
        <f>IFERROR(INDEX('Controles de Corrupción'!$C$10:$AZ$249,MATCH(A381,'Controles de Corrupción'!$B$10:$B$249,0),40),"")</f>
        <v/>
      </c>
      <c r="O381" s="70" t="str">
        <f>IFERROR(INDEX('Controles de Corrupción'!$C$10:$AZ$249,MATCH(A381,'Controles de Corrupción'!$B$10:$B$249,0),41),"")</f>
        <v/>
      </c>
      <c r="P381" s="70" t="str">
        <f>IFERROR(INDEX('Controles de Corrupción'!$C$10:$AZ$249,MATCH(A381,'Controles de Corrupción'!$B$10:$B$249,0),42),"")</f>
        <v/>
      </c>
      <c r="Q381" s="62" t="str">
        <f>IFERROR(INDEX('Controles de Corrupción'!$C$10:$AZ$249,MATCH(A381,'Controles de Corrupción'!$B$10:$B$249,0),47),"")</f>
        <v/>
      </c>
    </row>
    <row r="382" spans="1:17" ht="51.75" customHeight="1" x14ac:dyDescent="0.25">
      <c r="A382" s="118" t="s">
        <v>914</v>
      </c>
      <c r="B382" s="842"/>
      <c r="C382" s="845"/>
      <c r="D382" s="723"/>
      <c r="E382" s="847"/>
      <c r="F382" s="724"/>
      <c r="G382" s="724"/>
      <c r="H382" s="837"/>
      <c r="I382" s="724"/>
      <c r="J382" s="724"/>
      <c r="K382" s="724"/>
      <c r="L382" s="724"/>
      <c r="M382" s="70" t="str">
        <f>IFERROR(INDEX('Controles de Corrupción'!$C$10:$AZ$249,MATCH(A382,'Controles de Corrupción'!$B$10:$B$249,0),4),"")</f>
        <v/>
      </c>
      <c r="N382" s="70" t="str">
        <f>IFERROR(INDEX('Controles de Corrupción'!$C$10:$AZ$249,MATCH(A382,'Controles de Corrupción'!$B$10:$B$249,0),40),"")</f>
        <v/>
      </c>
      <c r="O382" s="70" t="str">
        <f>IFERROR(INDEX('Controles de Corrupción'!$C$10:$AZ$249,MATCH(A382,'Controles de Corrupción'!$B$10:$B$249,0),41),"")</f>
        <v/>
      </c>
      <c r="P382" s="70" t="str">
        <f>IFERROR(INDEX('Controles de Corrupción'!$C$10:$AZ$249,MATCH(A382,'Controles de Corrupción'!$B$10:$B$249,0),42),"")</f>
        <v/>
      </c>
      <c r="Q382" s="62" t="str">
        <f>IFERROR(INDEX('Controles de Corrupción'!$C$10:$AZ$249,MATCH(A382,'Controles de Corrupción'!$B$10:$B$249,0),47),"")</f>
        <v/>
      </c>
    </row>
    <row r="383" spans="1:17" ht="51.75" customHeight="1" x14ac:dyDescent="0.25">
      <c r="A383" s="118" t="s">
        <v>915</v>
      </c>
      <c r="B383" s="842"/>
      <c r="C383" s="845"/>
      <c r="D383" s="723"/>
      <c r="E383" s="847"/>
      <c r="F383" s="724"/>
      <c r="G383" s="724"/>
      <c r="H383" s="837"/>
      <c r="I383" s="724"/>
      <c r="J383" s="724"/>
      <c r="K383" s="724"/>
      <c r="L383" s="724"/>
      <c r="M383" s="70" t="str">
        <f>IFERROR(INDEX('Controles de Corrupción'!$C$10:$AZ$249,MATCH(A383,'Controles de Corrupción'!$B$10:$B$249,0),4),"")</f>
        <v/>
      </c>
      <c r="N383" s="70" t="str">
        <f>IFERROR(INDEX('Controles de Corrupción'!$C$10:$AZ$249,MATCH(A383,'Controles de Corrupción'!$B$10:$B$249,0),40),"")</f>
        <v/>
      </c>
      <c r="O383" s="70" t="str">
        <f>IFERROR(INDEX('Controles de Corrupción'!$C$10:$AZ$249,MATCH(A383,'Controles de Corrupción'!$B$10:$B$249,0),41),"")</f>
        <v/>
      </c>
      <c r="P383" s="70" t="str">
        <f>IFERROR(INDEX('Controles de Corrupción'!$C$10:$AZ$249,MATCH(A383,'Controles de Corrupción'!$B$10:$B$249,0),42),"")</f>
        <v/>
      </c>
      <c r="Q383" s="62" t="str">
        <f>IFERROR(INDEX('Controles de Corrupción'!$C$10:$AZ$249,MATCH(A383,'Controles de Corrupción'!$B$10:$B$249,0),47),"")</f>
        <v/>
      </c>
    </row>
    <row r="384" spans="1:17" ht="51.75" customHeight="1" x14ac:dyDescent="0.25">
      <c r="A384" s="118" t="s">
        <v>916</v>
      </c>
      <c r="B384" s="843"/>
      <c r="C384" s="845"/>
      <c r="D384" s="723"/>
      <c r="E384" s="847"/>
      <c r="F384" s="724"/>
      <c r="G384" s="724"/>
      <c r="H384" s="734"/>
      <c r="I384" s="724"/>
      <c r="J384" s="724"/>
      <c r="K384" s="724"/>
      <c r="L384" s="724"/>
      <c r="M384" s="70" t="str">
        <f>IFERROR(INDEX('Controles de Corrupción'!$C$10:$AZ$249,MATCH(A384,'Controles de Corrupción'!$B$10:$B$249,0),4),"")</f>
        <v/>
      </c>
      <c r="N384" s="70" t="str">
        <f>IFERROR(INDEX('Controles de Corrupción'!$C$10:$AZ$249,MATCH(A384,'Controles de Corrupción'!$B$10:$B$249,0),40),"")</f>
        <v/>
      </c>
      <c r="O384" s="70" t="str">
        <f>IFERROR(INDEX('Controles de Corrupción'!$C$10:$AZ$249,MATCH(A384,'Controles de Corrupción'!$B$10:$B$249,0),41),"")</f>
        <v/>
      </c>
      <c r="P384" s="70" t="str">
        <f>IFERROR(INDEX('Controles de Corrupción'!$C$10:$AZ$249,MATCH(A384,'Controles de Corrupción'!$B$10:$B$249,0),42),"")</f>
        <v/>
      </c>
      <c r="Q384" s="62" t="str">
        <f>IFERROR(INDEX('Controles de Corrupción'!$C$10:$AZ$249,MATCH(A384,'Controles de Corrupción'!$B$10:$B$249,0),47),"")</f>
        <v/>
      </c>
    </row>
    <row r="385" spans="1:17" ht="51.75" customHeight="1" x14ac:dyDescent="0.25">
      <c r="A385" s="118" t="s">
        <v>917</v>
      </c>
      <c r="B385" s="841"/>
      <c r="C385" s="844" t="str">
        <f>IFERROR(INDEX('Riesgos de Corrupción'!$B$11:$BN$100,MATCH('Mapa Riesgo Corrupción'!B385,'Riesgos de Corrupción'!$B$11:$B$100,0),2),"")</f>
        <v/>
      </c>
      <c r="D385" s="722" t="str">
        <f>IFERROR(INDEX('Riesgos de Corrupción'!$B$11:$BN$100,MATCH('Mapa Riesgo Corrupción'!B385,'Riesgos de Corrupción'!$B$11:$B$100,0),4),"")</f>
        <v/>
      </c>
      <c r="E385" s="846" t="str">
        <f>IFERROR(INDEX('Riesgos de Corrupción'!$B$11:$BN$100,MATCH('Mapa Riesgo Corrupción'!B385,'Riesgos de Corrupción'!$B$11:$B$100,0),5),"")</f>
        <v/>
      </c>
      <c r="F385" s="733" t="str">
        <f>IFERROR(INDEX('Riesgos de Corrupción'!$B$11:$BN$100,MATCH('Mapa Riesgo Corrupción'!B385,'Riesgos de Corrupción'!$B$11:$B$100,0),18),"")</f>
        <v/>
      </c>
      <c r="G385" s="733" t="str">
        <f>IFERROR(INDEX('Riesgos de Corrupción'!$B$11:$BN$100,MATCH('Mapa Riesgo Corrupción'!B385,'Riesgos de Corrupción'!$B$11:$B$100,0),63),"")</f>
        <v/>
      </c>
      <c r="H385" s="836" t="str">
        <f>IFERROR(INDEX('Riesgos de Corrupción'!$B$11:$BN$100,MATCH('Mapa Riesgo Corrupción'!B385,'Riesgos de Corrupción'!$B$11:$B$100,0),64),"")</f>
        <v/>
      </c>
      <c r="I385" s="733" t="str">
        <f>IFERROR(INDEX('Controles de Corrupción'!$C$10:$AZ$249,MATCH('Mapa Riesgo Corrupción'!B385,'Controles de Corrupción'!$C$10:$C$249,0),33),"")</f>
        <v/>
      </c>
      <c r="J385" s="733" t="str">
        <f>IFERROR(INDEX('Controles de Corrupción'!$C$10:$AZ$249,MATCH('Mapa Riesgo Corrupción'!B385,'Controles de Corrupción'!$C$10:$C$249,0),36),"")</f>
        <v/>
      </c>
      <c r="K385" s="733" t="str">
        <f>IFERROR(INDEX('Controles de Corrupción'!$C$10:$AZ$249,MATCH('Mapa Riesgo Corrupción'!B385,'Controles de Corrupción'!$C$10:$C$249,0),37),"")</f>
        <v/>
      </c>
      <c r="L385" s="733" t="str">
        <f>IFERROR(INDEX('Controles de Corrupción'!$C$10:$AZ$249,MATCH('Mapa Riesgo Corrupción'!B385,'Controles de Corrupción'!$C$10:$C$249,0),38),"")</f>
        <v/>
      </c>
      <c r="M385" s="70" t="str">
        <f>IFERROR(INDEX('Controles de Corrupción'!$C$10:$AZ$249,MATCH(A385,'Controles de Corrupción'!$B$10:$B$249,0),4),"")</f>
        <v/>
      </c>
      <c r="N385" s="70" t="str">
        <f>IFERROR(INDEX('Controles de Corrupción'!$C$10:$AZ$249,MATCH(A385,'Controles de Corrupción'!$B$10:$B$249,0),40),"")</f>
        <v/>
      </c>
      <c r="O385" s="70" t="str">
        <f>IFERROR(INDEX('Controles de Corrupción'!$C$10:$AZ$249,MATCH(A385,'Controles de Corrupción'!$B$10:$B$249,0),41),"")</f>
        <v/>
      </c>
      <c r="P385" s="70" t="str">
        <f>IFERROR(INDEX('Controles de Corrupción'!$C$10:$AZ$249,MATCH(A385,'Controles de Corrupción'!$B$10:$B$249,0),42),"")</f>
        <v/>
      </c>
      <c r="Q385" s="62" t="str">
        <f>IFERROR(INDEX('Controles de Corrupción'!$C$10:$AZ$249,MATCH(A385,'Controles de Corrupción'!$B$10:$B$249,0),47),"")</f>
        <v/>
      </c>
    </row>
    <row r="386" spans="1:17" ht="51.75" customHeight="1" x14ac:dyDescent="0.25">
      <c r="A386" s="118" t="s">
        <v>918</v>
      </c>
      <c r="B386" s="842"/>
      <c r="C386" s="845"/>
      <c r="D386" s="723"/>
      <c r="E386" s="847"/>
      <c r="F386" s="724"/>
      <c r="G386" s="724"/>
      <c r="H386" s="837"/>
      <c r="I386" s="724"/>
      <c r="J386" s="724"/>
      <c r="K386" s="724"/>
      <c r="L386" s="724"/>
      <c r="M386" s="70" t="str">
        <f>IFERROR(INDEX('Controles de Corrupción'!$C$10:$AZ$249,MATCH(A386,'Controles de Corrupción'!$B$10:$B$249,0),4),"")</f>
        <v/>
      </c>
      <c r="N386" s="70" t="str">
        <f>IFERROR(INDEX('Controles de Corrupción'!$C$10:$AZ$249,MATCH(A386,'Controles de Corrupción'!$B$10:$B$249,0),40),"")</f>
        <v/>
      </c>
      <c r="O386" s="70" t="str">
        <f>IFERROR(INDEX('Controles de Corrupción'!$C$10:$AZ$249,MATCH(A386,'Controles de Corrupción'!$B$10:$B$249,0),41),"")</f>
        <v/>
      </c>
      <c r="P386" s="70" t="str">
        <f>IFERROR(INDEX('Controles de Corrupción'!$C$10:$AZ$249,MATCH(A386,'Controles de Corrupción'!$B$10:$B$249,0),42),"")</f>
        <v/>
      </c>
      <c r="Q386" s="62" t="str">
        <f>IFERROR(INDEX('Controles de Corrupción'!$C$10:$AZ$249,MATCH(A386,'Controles de Corrupción'!$B$10:$B$249,0),47),"")</f>
        <v/>
      </c>
    </row>
    <row r="387" spans="1:17" ht="51.75" customHeight="1" x14ac:dyDescent="0.25">
      <c r="A387" s="118" t="s">
        <v>919</v>
      </c>
      <c r="B387" s="842"/>
      <c r="C387" s="845"/>
      <c r="D387" s="723"/>
      <c r="E387" s="847"/>
      <c r="F387" s="724"/>
      <c r="G387" s="724"/>
      <c r="H387" s="837"/>
      <c r="I387" s="724"/>
      <c r="J387" s="724"/>
      <c r="K387" s="724"/>
      <c r="L387" s="724"/>
      <c r="M387" s="70" t="str">
        <f>IFERROR(INDEX('Controles de Corrupción'!$C$10:$AZ$249,MATCH(A387,'Controles de Corrupción'!$B$10:$B$249,0),4),"")</f>
        <v/>
      </c>
      <c r="N387" s="70" t="str">
        <f>IFERROR(INDEX('Controles de Corrupción'!$C$10:$AZ$249,MATCH(A387,'Controles de Corrupción'!$B$10:$B$249,0),40),"")</f>
        <v/>
      </c>
      <c r="O387" s="70" t="str">
        <f>IFERROR(INDEX('Controles de Corrupción'!$C$10:$AZ$249,MATCH(A387,'Controles de Corrupción'!$B$10:$B$249,0),41),"")</f>
        <v/>
      </c>
      <c r="P387" s="70" t="str">
        <f>IFERROR(INDEX('Controles de Corrupción'!$C$10:$AZ$249,MATCH(A387,'Controles de Corrupción'!$B$10:$B$249,0),42),"")</f>
        <v/>
      </c>
      <c r="Q387" s="62" t="str">
        <f>IFERROR(INDEX('Controles de Corrupción'!$C$10:$AZ$249,MATCH(A387,'Controles de Corrupción'!$B$10:$B$249,0),47),"")</f>
        <v/>
      </c>
    </row>
    <row r="388" spans="1:17" ht="51.75" customHeight="1" x14ac:dyDescent="0.25">
      <c r="A388" s="118" t="s">
        <v>920</v>
      </c>
      <c r="B388" s="842"/>
      <c r="C388" s="845"/>
      <c r="D388" s="723"/>
      <c r="E388" s="847"/>
      <c r="F388" s="724"/>
      <c r="G388" s="724"/>
      <c r="H388" s="837"/>
      <c r="I388" s="724"/>
      <c r="J388" s="724"/>
      <c r="K388" s="724"/>
      <c r="L388" s="724"/>
      <c r="M388" s="70" t="str">
        <f>IFERROR(INDEX('Controles de Corrupción'!$C$10:$AZ$249,MATCH(A388,'Controles de Corrupción'!$B$10:$B$249,0),4),"")</f>
        <v/>
      </c>
      <c r="N388" s="70" t="str">
        <f>IFERROR(INDEX('Controles de Corrupción'!$C$10:$AZ$249,MATCH(A388,'Controles de Corrupción'!$B$10:$B$249,0),40),"")</f>
        <v/>
      </c>
      <c r="O388" s="70" t="str">
        <f>IFERROR(INDEX('Controles de Corrupción'!$C$10:$AZ$249,MATCH(A388,'Controles de Corrupción'!$B$10:$B$249,0),41),"")</f>
        <v/>
      </c>
      <c r="P388" s="70" t="str">
        <f>IFERROR(INDEX('Controles de Corrupción'!$C$10:$AZ$249,MATCH(A388,'Controles de Corrupción'!$B$10:$B$249,0),42),"")</f>
        <v/>
      </c>
      <c r="Q388" s="62" t="str">
        <f>IFERROR(INDEX('Controles de Corrupción'!$C$10:$AZ$249,MATCH(A388,'Controles de Corrupción'!$B$10:$B$249,0),47),"")</f>
        <v/>
      </c>
    </row>
    <row r="389" spans="1:17" ht="51.75" customHeight="1" x14ac:dyDescent="0.25">
      <c r="A389" s="118" t="s">
        <v>921</v>
      </c>
      <c r="B389" s="842"/>
      <c r="C389" s="845"/>
      <c r="D389" s="723"/>
      <c r="E389" s="847"/>
      <c r="F389" s="724"/>
      <c r="G389" s="724"/>
      <c r="H389" s="837"/>
      <c r="I389" s="724"/>
      <c r="J389" s="724"/>
      <c r="K389" s="724"/>
      <c r="L389" s="724"/>
      <c r="M389" s="70" t="str">
        <f>IFERROR(INDEX('Controles de Corrupción'!$C$10:$AZ$249,MATCH(A389,'Controles de Corrupción'!$B$10:$B$249,0),4),"")</f>
        <v/>
      </c>
      <c r="N389" s="70" t="str">
        <f>IFERROR(INDEX('Controles de Corrupción'!$C$10:$AZ$249,MATCH(A389,'Controles de Corrupción'!$B$10:$B$249,0),40),"")</f>
        <v/>
      </c>
      <c r="O389" s="70" t="str">
        <f>IFERROR(INDEX('Controles de Corrupción'!$C$10:$AZ$249,MATCH(A389,'Controles de Corrupción'!$B$10:$B$249,0),41),"")</f>
        <v/>
      </c>
      <c r="P389" s="70" t="str">
        <f>IFERROR(INDEX('Controles de Corrupción'!$C$10:$AZ$249,MATCH(A389,'Controles de Corrupción'!$B$10:$B$249,0),42),"")</f>
        <v/>
      </c>
      <c r="Q389" s="62" t="str">
        <f>IFERROR(INDEX('Controles de Corrupción'!$C$10:$AZ$249,MATCH(A389,'Controles de Corrupción'!$B$10:$B$249,0),47),"")</f>
        <v/>
      </c>
    </row>
    <row r="390" spans="1:17" ht="51.75" customHeight="1" x14ac:dyDescent="0.25">
      <c r="A390" s="118" t="s">
        <v>922</v>
      </c>
      <c r="B390" s="843"/>
      <c r="C390" s="845"/>
      <c r="D390" s="723"/>
      <c r="E390" s="847"/>
      <c r="F390" s="724"/>
      <c r="G390" s="724"/>
      <c r="H390" s="734"/>
      <c r="I390" s="724"/>
      <c r="J390" s="724"/>
      <c r="K390" s="724"/>
      <c r="L390" s="724"/>
      <c r="M390" s="70" t="str">
        <f>IFERROR(INDEX('Controles de Corrupción'!$C$10:$AZ$249,MATCH(A390,'Controles de Corrupción'!$B$10:$B$249,0),4),"")</f>
        <v/>
      </c>
      <c r="N390" s="70" t="str">
        <f>IFERROR(INDEX('Controles de Corrupción'!$C$10:$AZ$249,MATCH(A390,'Controles de Corrupción'!$B$10:$B$249,0),40),"")</f>
        <v/>
      </c>
      <c r="O390" s="70" t="str">
        <f>IFERROR(INDEX('Controles de Corrupción'!$C$10:$AZ$249,MATCH(A390,'Controles de Corrupción'!$B$10:$B$249,0),41),"")</f>
        <v/>
      </c>
      <c r="P390" s="70" t="str">
        <f>IFERROR(INDEX('Controles de Corrupción'!$C$10:$AZ$249,MATCH(A390,'Controles de Corrupción'!$B$10:$B$249,0),42),"")</f>
        <v/>
      </c>
      <c r="Q390" s="62" t="str">
        <f>IFERROR(INDEX('Controles de Corrupción'!$C$10:$AZ$249,MATCH(A390,'Controles de Corrupción'!$B$10:$B$249,0),47),"")</f>
        <v/>
      </c>
    </row>
    <row r="391" spans="1:17" ht="51.75" customHeight="1" x14ac:dyDescent="0.25">
      <c r="A391" s="118" t="s">
        <v>923</v>
      </c>
      <c r="B391" s="841"/>
      <c r="C391" s="844" t="str">
        <f>IFERROR(INDEX('Riesgos de Corrupción'!$B$11:$BN$100,MATCH('Mapa Riesgo Corrupción'!B391,'Riesgos de Corrupción'!$B$11:$B$100,0),2),"")</f>
        <v/>
      </c>
      <c r="D391" s="722" t="str">
        <f>IFERROR(INDEX('Riesgos de Corrupción'!$B$11:$BN$100,MATCH('Mapa Riesgo Corrupción'!B391,'Riesgos de Corrupción'!$B$11:$B$100,0),4),"")</f>
        <v/>
      </c>
      <c r="E391" s="846" t="str">
        <f>IFERROR(INDEX('Riesgos de Corrupción'!$B$11:$BN$100,MATCH('Mapa Riesgo Corrupción'!B391,'Riesgos de Corrupción'!$B$11:$B$100,0),5),"")</f>
        <v/>
      </c>
      <c r="F391" s="733" t="str">
        <f>IFERROR(INDEX('Riesgos de Corrupción'!$B$11:$BN$100,MATCH('Mapa Riesgo Corrupción'!B391,'Riesgos de Corrupción'!$B$11:$B$100,0),18),"")</f>
        <v/>
      </c>
      <c r="G391" s="733" t="str">
        <f>IFERROR(INDEX('Riesgos de Corrupción'!$B$11:$BN$100,MATCH('Mapa Riesgo Corrupción'!B391,'Riesgos de Corrupción'!$B$11:$B$100,0),63),"")</f>
        <v/>
      </c>
      <c r="H391" s="836" t="str">
        <f>IFERROR(INDEX('Riesgos de Corrupción'!$B$11:$BN$100,MATCH('Mapa Riesgo Corrupción'!B391,'Riesgos de Corrupción'!$B$11:$B$100,0),64),"")</f>
        <v/>
      </c>
      <c r="I391" s="733" t="str">
        <f>IFERROR(INDEX('Controles de Corrupción'!$C$10:$AZ$249,MATCH('Mapa Riesgo Corrupción'!B391,'Controles de Corrupción'!$C$10:$C$249,0),33),"")</f>
        <v/>
      </c>
      <c r="J391" s="733" t="str">
        <f>IFERROR(INDEX('Controles de Corrupción'!$C$10:$AZ$249,MATCH('Mapa Riesgo Corrupción'!B391,'Controles de Corrupción'!$C$10:$C$249,0),36),"")</f>
        <v/>
      </c>
      <c r="K391" s="733" t="str">
        <f>IFERROR(INDEX('Controles de Corrupción'!$C$10:$AZ$249,MATCH('Mapa Riesgo Corrupción'!B391,'Controles de Corrupción'!$C$10:$C$249,0),37),"")</f>
        <v/>
      </c>
      <c r="L391" s="733" t="str">
        <f>IFERROR(INDEX('Controles de Corrupción'!$C$10:$AZ$249,MATCH('Mapa Riesgo Corrupción'!B391,'Controles de Corrupción'!$C$10:$C$249,0),38),"")</f>
        <v/>
      </c>
      <c r="M391" s="70" t="str">
        <f>IFERROR(INDEX('Controles de Corrupción'!$C$10:$AZ$249,MATCH(A391,'Controles de Corrupción'!$B$10:$B$249,0),4),"")</f>
        <v/>
      </c>
      <c r="N391" s="70" t="str">
        <f>IFERROR(INDEX('Controles de Corrupción'!$C$10:$AZ$249,MATCH(A391,'Controles de Corrupción'!$B$10:$B$249,0),40),"")</f>
        <v/>
      </c>
      <c r="O391" s="70" t="str">
        <f>IFERROR(INDEX('Controles de Corrupción'!$C$10:$AZ$249,MATCH(A391,'Controles de Corrupción'!$B$10:$B$249,0),41),"")</f>
        <v/>
      </c>
      <c r="P391" s="70" t="str">
        <f>IFERROR(INDEX('Controles de Corrupción'!$C$10:$AZ$249,MATCH(A391,'Controles de Corrupción'!$B$10:$B$249,0),42),"")</f>
        <v/>
      </c>
      <c r="Q391" s="62" t="str">
        <f>IFERROR(INDEX('Controles de Corrupción'!$C$10:$AZ$249,MATCH(A391,'Controles de Corrupción'!$B$10:$B$249,0),47),"")</f>
        <v/>
      </c>
    </row>
    <row r="392" spans="1:17" ht="51.75" customHeight="1" x14ac:dyDescent="0.25">
      <c r="A392" s="118" t="s">
        <v>924</v>
      </c>
      <c r="B392" s="842"/>
      <c r="C392" s="845"/>
      <c r="D392" s="723"/>
      <c r="E392" s="847"/>
      <c r="F392" s="724"/>
      <c r="G392" s="724"/>
      <c r="H392" s="837"/>
      <c r="I392" s="724"/>
      <c r="J392" s="724"/>
      <c r="K392" s="724"/>
      <c r="L392" s="724"/>
      <c r="M392" s="70" t="str">
        <f>IFERROR(INDEX('Controles de Corrupción'!$C$10:$AZ$249,MATCH(A392,'Controles de Corrupción'!$B$10:$B$249,0),4),"")</f>
        <v/>
      </c>
      <c r="N392" s="70" t="str">
        <f>IFERROR(INDEX('Controles de Corrupción'!$C$10:$AZ$249,MATCH(A392,'Controles de Corrupción'!$B$10:$B$249,0),40),"")</f>
        <v/>
      </c>
      <c r="O392" s="70" t="str">
        <f>IFERROR(INDEX('Controles de Corrupción'!$C$10:$AZ$249,MATCH(A392,'Controles de Corrupción'!$B$10:$B$249,0),41),"")</f>
        <v/>
      </c>
      <c r="P392" s="70" t="str">
        <f>IFERROR(INDEX('Controles de Corrupción'!$C$10:$AZ$249,MATCH(A392,'Controles de Corrupción'!$B$10:$B$249,0),42),"")</f>
        <v/>
      </c>
      <c r="Q392" s="62" t="str">
        <f>IFERROR(INDEX('Controles de Corrupción'!$C$10:$AZ$249,MATCH(A392,'Controles de Corrupción'!$B$10:$B$249,0),47),"")</f>
        <v/>
      </c>
    </row>
    <row r="393" spans="1:17" ht="51.75" customHeight="1" x14ac:dyDescent="0.25">
      <c r="A393" s="118" t="s">
        <v>925</v>
      </c>
      <c r="B393" s="842"/>
      <c r="C393" s="845"/>
      <c r="D393" s="723"/>
      <c r="E393" s="847"/>
      <c r="F393" s="724"/>
      <c r="G393" s="724"/>
      <c r="H393" s="837"/>
      <c r="I393" s="724"/>
      <c r="J393" s="724"/>
      <c r="K393" s="724"/>
      <c r="L393" s="724"/>
      <c r="M393" s="70" t="str">
        <f>IFERROR(INDEX('Controles de Corrupción'!$C$10:$AZ$249,MATCH(A393,'Controles de Corrupción'!$B$10:$B$249,0),4),"")</f>
        <v/>
      </c>
      <c r="N393" s="70" t="str">
        <f>IFERROR(INDEX('Controles de Corrupción'!$C$10:$AZ$249,MATCH(A393,'Controles de Corrupción'!$B$10:$B$249,0),40),"")</f>
        <v/>
      </c>
      <c r="O393" s="70" t="str">
        <f>IFERROR(INDEX('Controles de Corrupción'!$C$10:$AZ$249,MATCH(A393,'Controles de Corrupción'!$B$10:$B$249,0),41),"")</f>
        <v/>
      </c>
      <c r="P393" s="70" t="str">
        <f>IFERROR(INDEX('Controles de Corrupción'!$C$10:$AZ$249,MATCH(A393,'Controles de Corrupción'!$B$10:$B$249,0),42),"")</f>
        <v/>
      </c>
      <c r="Q393" s="62" t="str">
        <f>IFERROR(INDEX('Controles de Corrupción'!$C$10:$AZ$249,MATCH(A393,'Controles de Corrupción'!$B$10:$B$249,0),47),"")</f>
        <v/>
      </c>
    </row>
    <row r="394" spans="1:17" ht="51.75" customHeight="1" x14ac:dyDescent="0.25">
      <c r="A394" s="118" t="s">
        <v>926</v>
      </c>
      <c r="B394" s="842"/>
      <c r="C394" s="845"/>
      <c r="D394" s="723"/>
      <c r="E394" s="847"/>
      <c r="F394" s="724"/>
      <c r="G394" s="724"/>
      <c r="H394" s="837"/>
      <c r="I394" s="724"/>
      <c r="J394" s="724"/>
      <c r="K394" s="724"/>
      <c r="L394" s="724"/>
      <c r="M394" s="70" t="str">
        <f>IFERROR(INDEX('Controles de Corrupción'!$C$10:$AZ$249,MATCH(A394,'Controles de Corrupción'!$B$10:$B$249,0),4),"")</f>
        <v/>
      </c>
      <c r="N394" s="70" t="str">
        <f>IFERROR(INDEX('Controles de Corrupción'!$C$10:$AZ$249,MATCH(A394,'Controles de Corrupción'!$B$10:$B$249,0),40),"")</f>
        <v/>
      </c>
      <c r="O394" s="70" t="str">
        <f>IFERROR(INDEX('Controles de Corrupción'!$C$10:$AZ$249,MATCH(A394,'Controles de Corrupción'!$B$10:$B$249,0),41),"")</f>
        <v/>
      </c>
      <c r="P394" s="70" t="str">
        <f>IFERROR(INDEX('Controles de Corrupción'!$C$10:$AZ$249,MATCH(A394,'Controles de Corrupción'!$B$10:$B$249,0),42),"")</f>
        <v/>
      </c>
      <c r="Q394" s="62" t="str">
        <f>IFERROR(INDEX('Controles de Corrupción'!$C$10:$AZ$249,MATCH(A394,'Controles de Corrupción'!$B$10:$B$249,0),47),"")</f>
        <v/>
      </c>
    </row>
    <row r="395" spans="1:17" ht="51.75" customHeight="1" x14ac:dyDescent="0.25">
      <c r="A395" s="118" t="s">
        <v>927</v>
      </c>
      <c r="B395" s="842"/>
      <c r="C395" s="845"/>
      <c r="D395" s="723"/>
      <c r="E395" s="847"/>
      <c r="F395" s="724"/>
      <c r="G395" s="724"/>
      <c r="H395" s="837"/>
      <c r="I395" s="724"/>
      <c r="J395" s="724"/>
      <c r="K395" s="724"/>
      <c r="L395" s="724"/>
      <c r="M395" s="70" t="str">
        <f>IFERROR(INDEX('Controles de Corrupción'!$C$10:$AZ$249,MATCH(A395,'Controles de Corrupción'!$B$10:$B$249,0),4),"")</f>
        <v/>
      </c>
      <c r="N395" s="70" t="str">
        <f>IFERROR(INDEX('Controles de Corrupción'!$C$10:$AZ$249,MATCH(A395,'Controles de Corrupción'!$B$10:$B$249,0),40),"")</f>
        <v/>
      </c>
      <c r="O395" s="70" t="str">
        <f>IFERROR(INDEX('Controles de Corrupción'!$C$10:$AZ$249,MATCH(A395,'Controles de Corrupción'!$B$10:$B$249,0),41),"")</f>
        <v/>
      </c>
      <c r="P395" s="70" t="str">
        <f>IFERROR(INDEX('Controles de Corrupción'!$C$10:$AZ$249,MATCH(A395,'Controles de Corrupción'!$B$10:$B$249,0),42),"")</f>
        <v/>
      </c>
      <c r="Q395" s="62" t="str">
        <f>IFERROR(INDEX('Controles de Corrupción'!$C$10:$AZ$249,MATCH(A395,'Controles de Corrupción'!$B$10:$B$249,0),47),"")</f>
        <v/>
      </c>
    </row>
    <row r="396" spans="1:17" ht="51.75" customHeight="1" x14ac:dyDescent="0.25">
      <c r="A396" s="118" t="s">
        <v>928</v>
      </c>
      <c r="B396" s="843"/>
      <c r="C396" s="845"/>
      <c r="D396" s="723"/>
      <c r="E396" s="847"/>
      <c r="F396" s="724"/>
      <c r="G396" s="724"/>
      <c r="H396" s="734"/>
      <c r="I396" s="724"/>
      <c r="J396" s="724"/>
      <c r="K396" s="724"/>
      <c r="L396" s="724"/>
      <c r="M396" s="70" t="str">
        <f>IFERROR(INDEX('Controles de Corrupción'!$C$10:$AZ$249,MATCH(A396,'Controles de Corrupción'!$B$10:$B$249,0),4),"")</f>
        <v/>
      </c>
      <c r="N396" s="70" t="str">
        <f>IFERROR(INDEX('Controles de Corrupción'!$C$10:$AZ$249,MATCH(A396,'Controles de Corrupción'!$B$10:$B$249,0),40),"")</f>
        <v/>
      </c>
      <c r="O396" s="70" t="str">
        <f>IFERROR(INDEX('Controles de Corrupción'!$C$10:$AZ$249,MATCH(A396,'Controles de Corrupción'!$B$10:$B$249,0),41),"")</f>
        <v/>
      </c>
      <c r="P396" s="70" t="str">
        <f>IFERROR(INDEX('Controles de Corrupción'!$C$10:$AZ$249,MATCH(A396,'Controles de Corrupción'!$B$10:$B$249,0),42),"")</f>
        <v/>
      </c>
      <c r="Q396" s="62" t="str">
        <f>IFERROR(INDEX('Controles de Corrupción'!$C$10:$AZ$249,MATCH(A396,'Controles de Corrupción'!$B$10:$B$249,0),47),"")</f>
        <v/>
      </c>
    </row>
    <row r="397" spans="1:17" ht="51.75" customHeight="1" x14ac:dyDescent="0.25">
      <c r="A397" s="118" t="s">
        <v>929</v>
      </c>
      <c r="B397" s="841"/>
      <c r="C397" s="844" t="str">
        <f>IFERROR(INDEX('Riesgos de Corrupción'!$B$11:$BN$100,MATCH('Mapa Riesgo Corrupción'!B397,'Riesgos de Corrupción'!$B$11:$B$100,0),2),"")</f>
        <v/>
      </c>
      <c r="D397" s="722" t="str">
        <f>IFERROR(INDEX('Riesgos de Corrupción'!$B$11:$BN$100,MATCH('Mapa Riesgo Corrupción'!B397,'Riesgos de Corrupción'!$B$11:$B$100,0),4),"")</f>
        <v/>
      </c>
      <c r="E397" s="846" t="str">
        <f>IFERROR(INDEX('Riesgos de Corrupción'!$B$11:$BN$100,MATCH('Mapa Riesgo Corrupción'!B397,'Riesgos de Corrupción'!$B$11:$B$100,0),5),"")</f>
        <v/>
      </c>
      <c r="F397" s="733" t="str">
        <f>IFERROR(INDEX('Riesgos de Corrupción'!$B$11:$BN$100,MATCH('Mapa Riesgo Corrupción'!B397,'Riesgos de Corrupción'!$B$11:$B$100,0),18),"")</f>
        <v/>
      </c>
      <c r="G397" s="733" t="str">
        <f>IFERROR(INDEX('Riesgos de Corrupción'!$B$11:$BN$100,MATCH('Mapa Riesgo Corrupción'!B397,'Riesgos de Corrupción'!$B$11:$B$100,0),63),"")</f>
        <v/>
      </c>
      <c r="H397" s="836" t="str">
        <f>IFERROR(INDEX('Riesgos de Corrupción'!$B$11:$BN$100,MATCH('Mapa Riesgo Corrupción'!B397,'Riesgos de Corrupción'!$B$11:$B$100,0),64),"")</f>
        <v/>
      </c>
      <c r="I397" s="733" t="str">
        <f>IFERROR(INDEX('Controles de Corrupción'!$C$10:$AZ$249,MATCH('Mapa Riesgo Corrupción'!B397,'Controles de Corrupción'!$C$10:$C$249,0),33),"")</f>
        <v/>
      </c>
      <c r="J397" s="733" t="str">
        <f>IFERROR(INDEX('Controles de Corrupción'!$C$10:$AZ$249,MATCH('Mapa Riesgo Corrupción'!B397,'Controles de Corrupción'!$C$10:$C$249,0),36),"")</f>
        <v/>
      </c>
      <c r="K397" s="733" t="str">
        <f>IFERROR(INDEX('Controles de Corrupción'!$C$10:$AZ$249,MATCH('Mapa Riesgo Corrupción'!B397,'Controles de Corrupción'!$C$10:$C$249,0),37),"")</f>
        <v/>
      </c>
      <c r="L397" s="733" t="str">
        <f>IFERROR(INDEX('Controles de Corrupción'!$C$10:$AZ$249,MATCH('Mapa Riesgo Corrupción'!B397,'Controles de Corrupción'!$C$10:$C$249,0),38),"")</f>
        <v/>
      </c>
      <c r="M397" s="70" t="str">
        <f>IFERROR(INDEX('Controles de Corrupción'!$C$10:$AZ$249,MATCH(A397,'Controles de Corrupción'!$B$10:$B$249,0),4),"")</f>
        <v/>
      </c>
      <c r="N397" s="70" t="str">
        <f>IFERROR(INDEX('Controles de Corrupción'!$C$10:$AZ$249,MATCH(A397,'Controles de Corrupción'!$B$10:$B$249,0),40),"")</f>
        <v/>
      </c>
      <c r="O397" s="70" t="str">
        <f>IFERROR(INDEX('Controles de Corrupción'!$C$10:$AZ$249,MATCH(A397,'Controles de Corrupción'!$B$10:$B$249,0),41),"")</f>
        <v/>
      </c>
      <c r="P397" s="70" t="str">
        <f>IFERROR(INDEX('Controles de Corrupción'!$C$10:$AZ$249,MATCH(A397,'Controles de Corrupción'!$B$10:$B$249,0),42),"")</f>
        <v/>
      </c>
      <c r="Q397" s="62" t="str">
        <f>IFERROR(INDEX('Controles de Corrupción'!$C$10:$AZ$249,MATCH(A397,'Controles de Corrupción'!$B$10:$B$249,0),47),"")</f>
        <v/>
      </c>
    </row>
    <row r="398" spans="1:17" ht="51.75" customHeight="1" x14ac:dyDescent="0.25">
      <c r="A398" s="118" t="s">
        <v>930</v>
      </c>
      <c r="B398" s="842"/>
      <c r="C398" s="845"/>
      <c r="D398" s="723"/>
      <c r="E398" s="847"/>
      <c r="F398" s="724"/>
      <c r="G398" s="724"/>
      <c r="H398" s="837"/>
      <c r="I398" s="724"/>
      <c r="J398" s="724"/>
      <c r="K398" s="724"/>
      <c r="L398" s="724"/>
      <c r="M398" s="70" t="str">
        <f>IFERROR(INDEX('Controles de Corrupción'!$C$10:$AZ$249,MATCH(A398,'Controles de Corrupción'!$B$10:$B$249,0),4),"")</f>
        <v/>
      </c>
      <c r="N398" s="70" t="str">
        <f>IFERROR(INDEX('Controles de Corrupción'!$C$10:$AZ$249,MATCH(A398,'Controles de Corrupción'!$B$10:$B$249,0),40),"")</f>
        <v/>
      </c>
      <c r="O398" s="70" t="str">
        <f>IFERROR(INDEX('Controles de Corrupción'!$C$10:$AZ$249,MATCH(A398,'Controles de Corrupción'!$B$10:$B$249,0),41),"")</f>
        <v/>
      </c>
      <c r="P398" s="70" t="str">
        <f>IFERROR(INDEX('Controles de Corrupción'!$C$10:$AZ$249,MATCH(A398,'Controles de Corrupción'!$B$10:$B$249,0),42),"")</f>
        <v/>
      </c>
      <c r="Q398" s="62" t="str">
        <f>IFERROR(INDEX('Controles de Corrupción'!$C$10:$AZ$249,MATCH(A398,'Controles de Corrupción'!$B$10:$B$249,0),47),"")</f>
        <v/>
      </c>
    </row>
    <row r="399" spans="1:17" ht="51.75" customHeight="1" x14ac:dyDescent="0.25">
      <c r="A399" s="118" t="s">
        <v>931</v>
      </c>
      <c r="B399" s="842"/>
      <c r="C399" s="845"/>
      <c r="D399" s="723"/>
      <c r="E399" s="847"/>
      <c r="F399" s="724"/>
      <c r="G399" s="724"/>
      <c r="H399" s="837"/>
      <c r="I399" s="724"/>
      <c r="J399" s="724"/>
      <c r="K399" s="724"/>
      <c r="L399" s="724"/>
      <c r="M399" s="70" t="str">
        <f>IFERROR(INDEX('Controles de Corrupción'!$C$10:$AZ$249,MATCH(A399,'Controles de Corrupción'!$B$10:$B$249,0),4),"")</f>
        <v/>
      </c>
      <c r="N399" s="70" t="str">
        <f>IFERROR(INDEX('Controles de Corrupción'!$C$10:$AZ$249,MATCH(A399,'Controles de Corrupción'!$B$10:$B$249,0),40),"")</f>
        <v/>
      </c>
      <c r="O399" s="70" t="str">
        <f>IFERROR(INDEX('Controles de Corrupción'!$C$10:$AZ$249,MATCH(A399,'Controles de Corrupción'!$B$10:$B$249,0),41),"")</f>
        <v/>
      </c>
      <c r="P399" s="70" t="str">
        <f>IFERROR(INDEX('Controles de Corrupción'!$C$10:$AZ$249,MATCH(A399,'Controles de Corrupción'!$B$10:$B$249,0),42),"")</f>
        <v/>
      </c>
      <c r="Q399" s="62" t="str">
        <f>IFERROR(INDEX('Controles de Corrupción'!$C$10:$AZ$249,MATCH(A399,'Controles de Corrupción'!$B$10:$B$249,0),47),"")</f>
        <v/>
      </c>
    </row>
    <row r="400" spans="1:17" ht="51.75" customHeight="1" x14ac:dyDescent="0.25">
      <c r="A400" s="118" t="s">
        <v>932</v>
      </c>
      <c r="B400" s="842"/>
      <c r="C400" s="845"/>
      <c r="D400" s="723"/>
      <c r="E400" s="847"/>
      <c r="F400" s="724"/>
      <c r="G400" s="724"/>
      <c r="H400" s="837"/>
      <c r="I400" s="724"/>
      <c r="J400" s="724"/>
      <c r="K400" s="724"/>
      <c r="L400" s="724"/>
      <c r="M400" s="70" t="str">
        <f>IFERROR(INDEX('Controles de Corrupción'!$C$10:$AZ$249,MATCH(A400,'Controles de Corrupción'!$B$10:$B$249,0),4),"")</f>
        <v/>
      </c>
      <c r="N400" s="70" t="str">
        <f>IFERROR(INDEX('Controles de Corrupción'!$C$10:$AZ$249,MATCH(A400,'Controles de Corrupción'!$B$10:$B$249,0),40),"")</f>
        <v/>
      </c>
      <c r="O400" s="70" t="str">
        <f>IFERROR(INDEX('Controles de Corrupción'!$C$10:$AZ$249,MATCH(A400,'Controles de Corrupción'!$B$10:$B$249,0),41),"")</f>
        <v/>
      </c>
      <c r="P400" s="70" t="str">
        <f>IFERROR(INDEX('Controles de Corrupción'!$C$10:$AZ$249,MATCH(A400,'Controles de Corrupción'!$B$10:$B$249,0),42),"")</f>
        <v/>
      </c>
      <c r="Q400" s="62" t="str">
        <f>IFERROR(INDEX('Controles de Corrupción'!$C$10:$AZ$249,MATCH(A400,'Controles de Corrupción'!$B$10:$B$249,0),47),"")</f>
        <v/>
      </c>
    </row>
    <row r="401" spans="1:17" ht="51.75" customHeight="1" x14ac:dyDescent="0.25">
      <c r="A401" s="118" t="s">
        <v>933</v>
      </c>
      <c r="B401" s="842"/>
      <c r="C401" s="845"/>
      <c r="D401" s="723"/>
      <c r="E401" s="847"/>
      <c r="F401" s="724"/>
      <c r="G401" s="724"/>
      <c r="H401" s="837"/>
      <c r="I401" s="724"/>
      <c r="J401" s="724"/>
      <c r="K401" s="724"/>
      <c r="L401" s="724"/>
      <c r="M401" s="70" t="str">
        <f>IFERROR(INDEX('Controles de Corrupción'!$C$10:$AZ$249,MATCH(A401,'Controles de Corrupción'!$B$10:$B$249,0),4),"")</f>
        <v/>
      </c>
      <c r="N401" s="70" t="str">
        <f>IFERROR(INDEX('Controles de Corrupción'!$C$10:$AZ$249,MATCH(A401,'Controles de Corrupción'!$B$10:$B$249,0),40),"")</f>
        <v/>
      </c>
      <c r="O401" s="70" t="str">
        <f>IFERROR(INDEX('Controles de Corrupción'!$C$10:$AZ$249,MATCH(A401,'Controles de Corrupción'!$B$10:$B$249,0),41),"")</f>
        <v/>
      </c>
      <c r="P401" s="70" t="str">
        <f>IFERROR(INDEX('Controles de Corrupción'!$C$10:$AZ$249,MATCH(A401,'Controles de Corrupción'!$B$10:$B$249,0),42),"")</f>
        <v/>
      </c>
      <c r="Q401" s="62" t="str">
        <f>IFERROR(INDEX('Controles de Corrupción'!$C$10:$AZ$249,MATCH(A401,'Controles de Corrupción'!$B$10:$B$249,0),47),"")</f>
        <v/>
      </c>
    </row>
    <row r="402" spans="1:17" ht="51.75" customHeight="1" x14ac:dyDescent="0.25">
      <c r="A402" s="118" t="s">
        <v>934</v>
      </c>
      <c r="B402" s="843"/>
      <c r="C402" s="845"/>
      <c r="D402" s="723"/>
      <c r="E402" s="847"/>
      <c r="F402" s="724"/>
      <c r="G402" s="724"/>
      <c r="H402" s="734"/>
      <c r="I402" s="724"/>
      <c r="J402" s="724"/>
      <c r="K402" s="724"/>
      <c r="L402" s="724"/>
      <c r="M402" s="70" t="str">
        <f>IFERROR(INDEX('Controles de Corrupción'!$C$10:$AZ$249,MATCH(A402,'Controles de Corrupción'!$B$10:$B$249,0),4),"")</f>
        <v/>
      </c>
      <c r="N402" s="70" t="str">
        <f>IFERROR(INDEX('Controles de Corrupción'!$C$10:$AZ$249,MATCH(A402,'Controles de Corrupción'!$B$10:$B$249,0),40),"")</f>
        <v/>
      </c>
      <c r="O402" s="70" t="str">
        <f>IFERROR(INDEX('Controles de Corrupción'!$C$10:$AZ$249,MATCH(A402,'Controles de Corrupción'!$B$10:$B$249,0),41),"")</f>
        <v/>
      </c>
      <c r="P402" s="70" t="str">
        <f>IFERROR(INDEX('Controles de Corrupción'!$C$10:$AZ$249,MATCH(A402,'Controles de Corrupción'!$B$10:$B$249,0),42),"")</f>
        <v/>
      </c>
      <c r="Q402" s="62" t="str">
        <f>IFERROR(INDEX('Controles de Corrupción'!$C$10:$AZ$249,MATCH(A402,'Controles de Corrupción'!$B$10:$B$249,0),47),"")</f>
        <v/>
      </c>
    </row>
    <row r="403" spans="1:17" ht="51.75" customHeight="1" x14ac:dyDescent="0.25">
      <c r="A403" s="118" t="s">
        <v>935</v>
      </c>
      <c r="B403" s="841"/>
      <c r="C403" s="844" t="str">
        <f>IFERROR(INDEX('Riesgos de Corrupción'!$B$11:$BN$100,MATCH('Mapa Riesgo Corrupción'!B403,'Riesgos de Corrupción'!$B$11:$B$100,0),2),"")</f>
        <v/>
      </c>
      <c r="D403" s="722" t="str">
        <f>IFERROR(INDEX('Riesgos de Corrupción'!$B$11:$BN$100,MATCH('Mapa Riesgo Corrupción'!B403,'Riesgos de Corrupción'!$B$11:$B$100,0),4),"")</f>
        <v/>
      </c>
      <c r="E403" s="846" t="str">
        <f>IFERROR(INDEX('Riesgos de Corrupción'!$B$11:$BN$100,MATCH('Mapa Riesgo Corrupción'!B403,'Riesgos de Corrupción'!$B$11:$B$100,0),5),"")</f>
        <v/>
      </c>
      <c r="F403" s="733" t="str">
        <f>IFERROR(INDEX('Riesgos de Corrupción'!$B$11:$BN$100,MATCH('Mapa Riesgo Corrupción'!B403,'Riesgos de Corrupción'!$B$11:$B$100,0),18),"")</f>
        <v/>
      </c>
      <c r="G403" s="733" t="str">
        <f>IFERROR(INDEX('Riesgos de Corrupción'!$B$11:$BN$100,MATCH('Mapa Riesgo Corrupción'!B403,'Riesgos de Corrupción'!$B$11:$B$100,0),63),"")</f>
        <v/>
      </c>
      <c r="H403" s="836" t="str">
        <f>IFERROR(INDEX('Riesgos de Corrupción'!$B$11:$BN$100,MATCH('Mapa Riesgo Corrupción'!B403,'Riesgos de Corrupción'!$B$11:$B$100,0),64),"")</f>
        <v/>
      </c>
      <c r="I403" s="733" t="str">
        <f>IFERROR(INDEX('Controles de Corrupción'!$C$10:$AZ$249,MATCH('Mapa Riesgo Corrupción'!B403,'Controles de Corrupción'!$C$10:$C$249,0),33),"")</f>
        <v/>
      </c>
      <c r="J403" s="733" t="str">
        <f>IFERROR(INDEX('Controles de Corrupción'!$C$10:$AZ$249,MATCH('Mapa Riesgo Corrupción'!B403,'Controles de Corrupción'!$C$10:$C$249,0),36),"")</f>
        <v/>
      </c>
      <c r="K403" s="733" t="str">
        <f>IFERROR(INDEX('Controles de Corrupción'!$C$10:$AZ$249,MATCH('Mapa Riesgo Corrupción'!B403,'Controles de Corrupción'!$C$10:$C$249,0),37),"")</f>
        <v/>
      </c>
      <c r="L403" s="733" t="str">
        <f>IFERROR(INDEX('Controles de Corrupción'!$C$10:$AZ$249,MATCH('Mapa Riesgo Corrupción'!B403,'Controles de Corrupción'!$C$10:$C$249,0),38),"")</f>
        <v/>
      </c>
      <c r="M403" s="70" t="str">
        <f>IFERROR(INDEX('Controles de Corrupción'!$C$10:$AZ$249,MATCH(A403,'Controles de Corrupción'!$B$10:$B$249,0),4),"")</f>
        <v/>
      </c>
      <c r="N403" s="70" t="str">
        <f>IFERROR(INDEX('Controles de Corrupción'!$C$10:$AZ$249,MATCH(A403,'Controles de Corrupción'!$B$10:$B$249,0),40),"")</f>
        <v/>
      </c>
      <c r="O403" s="70" t="str">
        <f>IFERROR(INDEX('Controles de Corrupción'!$C$10:$AZ$249,MATCH(A403,'Controles de Corrupción'!$B$10:$B$249,0),41),"")</f>
        <v/>
      </c>
      <c r="P403" s="70" t="str">
        <f>IFERROR(INDEX('Controles de Corrupción'!$C$10:$AZ$249,MATCH(A403,'Controles de Corrupción'!$B$10:$B$249,0),42),"")</f>
        <v/>
      </c>
      <c r="Q403" s="62" t="str">
        <f>IFERROR(INDEX('Controles de Corrupción'!$C$10:$AZ$249,MATCH(A403,'Controles de Corrupción'!$B$10:$B$249,0),47),"")</f>
        <v/>
      </c>
    </row>
    <row r="404" spans="1:17" ht="51.75" customHeight="1" x14ac:dyDescent="0.25">
      <c r="A404" s="118" t="s">
        <v>936</v>
      </c>
      <c r="B404" s="842"/>
      <c r="C404" s="845"/>
      <c r="D404" s="723"/>
      <c r="E404" s="847"/>
      <c r="F404" s="724"/>
      <c r="G404" s="724"/>
      <c r="H404" s="837"/>
      <c r="I404" s="724"/>
      <c r="J404" s="724"/>
      <c r="K404" s="724"/>
      <c r="L404" s="724"/>
      <c r="M404" s="70" t="str">
        <f>IFERROR(INDEX('Controles de Corrupción'!$C$10:$AZ$249,MATCH(A404,'Controles de Corrupción'!$B$10:$B$249,0),4),"")</f>
        <v/>
      </c>
      <c r="N404" s="70" t="str">
        <f>IFERROR(INDEX('Controles de Corrupción'!$C$10:$AZ$249,MATCH(A404,'Controles de Corrupción'!$B$10:$B$249,0),40),"")</f>
        <v/>
      </c>
      <c r="O404" s="70" t="str">
        <f>IFERROR(INDEX('Controles de Corrupción'!$C$10:$AZ$249,MATCH(A404,'Controles de Corrupción'!$B$10:$B$249,0),41),"")</f>
        <v/>
      </c>
      <c r="P404" s="70" t="str">
        <f>IFERROR(INDEX('Controles de Corrupción'!$C$10:$AZ$249,MATCH(A404,'Controles de Corrupción'!$B$10:$B$249,0),42),"")</f>
        <v/>
      </c>
      <c r="Q404" s="62" t="str">
        <f>IFERROR(INDEX('Controles de Corrupción'!$C$10:$AZ$249,MATCH(A404,'Controles de Corrupción'!$B$10:$B$249,0),47),"")</f>
        <v/>
      </c>
    </row>
    <row r="405" spans="1:17" ht="51.75" customHeight="1" x14ac:dyDescent="0.25">
      <c r="A405" s="118" t="s">
        <v>937</v>
      </c>
      <c r="B405" s="842"/>
      <c r="C405" s="845"/>
      <c r="D405" s="723"/>
      <c r="E405" s="847"/>
      <c r="F405" s="724"/>
      <c r="G405" s="724"/>
      <c r="H405" s="837"/>
      <c r="I405" s="724"/>
      <c r="J405" s="724"/>
      <c r="K405" s="724"/>
      <c r="L405" s="724"/>
      <c r="M405" s="70" t="str">
        <f>IFERROR(INDEX('Controles de Corrupción'!$C$10:$AZ$249,MATCH(A405,'Controles de Corrupción'!$B$10:$B$249,0),4),"")</f>
        <v/>
      </c>
      <c r="N405" s="70" t="str">
        <f>IFERROR(INDEX('Controles de Corrupción'!$C$10:$AZ$249,MATCH(A405,'Controles de Corrupción'!$B$10:$B$249,0),40),"")</f>
        <v/>
      </c>
      <c r="O405" s="70" t="str">
        <f>IFERROR(INDEX('Controles de Corrupción'!$C$10:$AZ$249,MATCH(A405,'Controles de Corrupción'!$B$10:$B$249,0),41),"")</f>
        <v/>
      </c>
      <c r="P405" s="70" t="str">
        <f>IFERROR(INDEX('Controles de Corrupción'!$C$10:$AZ$249,MATCH(A405,'Controles de Corrupción'!$B$10:$B$249,0),42),"")</f>
        <v/>
      </c>
      <c r="Q405" s="62" t="str">
        <f>IFERROR(INDEX('Controles de Corrupción'!$C$10:$AZ$249,MATCH(A405,'Controles de Corrupción'!$B$10:$B$249,0),47),"")</f>
        <v/>
      </c>
    </row>
    <row r="406" spans="1:17" ht="51.75" customHeight="1" x14ac:dyDescent="0.25">
      <c r="A406" s="118" t="s">
        <v>938</v>
      </c>
      <c r="B406" s="842"/>
      <c r="C406" s="845"/>
      <c r="D406" s="723"/>
      <c r="E406" s="847"/>
      <c r="F406" s="724"/>
      <c r="G406" s="724"/>
      <c r="H406" s="837"/>
      <c r="I406" s="724"/>
      <c r="J406" s="724"/>
      <c r="K406" s="724"/>
      <c r="L406" s="724"/>
      <c r="M406" s="70" t="str">
        <f>IFERROR(INDEX('Controles de Corrupción'!$C$10:$AZ$249,MATCH(A406,'Controles de Corrupción'!$B$10:$B$249,0),4),"")</f>
        <v/>
      </c>
      <c r="N406" s="70" t="str">
        <f>IFERROR(INDEX('Controles de Corrupción'!$C$10:$AZ$249,MATCH(A406,'Controles de Corrupción'!$B$10:$B$249,0),40),"")</f>
        <v/>
      </c>
      <c r="O406" s="70" t="str">
        <f>IFERROR(INDEX('Controles de Corrupción'!$C$10:$AZ$249,MATCH(A406,'Controles de Corrupción'!$B$10:$B$249,0),41),"")</f>
        <v/>
      </c>
      <c r="P406" s="70" t="str">
        <f>IFERROR(INDEX('Controles de Corrupción'!$C$10:$AZ$249,MATCH(A406,'Controles de Corrupción'!$B$10:$B$249,0),42),"")</f>
        <v/>
      </c>
      <c r="Q406" s="62" t="str">
        <f>IFERROR(INDEX('Controles de Corrupción'!$C$10:$AZ$249,MATCH(A406,'Controles de Corrupción'!$B$10:$B$249,0),47),"")</f>
        <v/>
      </c>
    </row>
    <row r="407" spans="1:17" ht="51.75" customHeight="1" x14ac:dyDescent="0.25">
      <c r="A407" s="118" t="s">
        <v>939</v>
      </c>
      <c r="B407" s="842"/>
      <c r="C407" s="845"/>
      <c r="D407" s="723"/>
      <c r="E407" s="847"/>
      <c r="F407" s="724"/>
      <c r="G407" s="724"/>
      <c r="H407" s="837"/>
      <c r="I407" s="724"/>
      <c r="J407" s="724"/>
      <c r="K407" s="724"/>
      <c r="L407" s="724"/>
      <c r="M407" s="70" t="str">
        <f>IFERROR(INDEX('Controles de Corrupción'!$C$10:$AZ$249,MATCH(A407,'Controles de Corrupción'!$B$10:$B$249,0),4),"")</f>
        <v/>
      </c>
      <c r="N407" s="70" t="str">
        <f>IFERROR(INDEX('Controles de Corrupción'!$C$10:$AZ$249,MATCH(A407,'Controles de Corrupción'!$B$10:$B$249,0),40),"")</f>
        <v/>
      </c>
      <c r="O407" s="70" t="str">
        <f>IFERROR(INDEX('Controles de Corrupción'!$C$10:$AZ$249,MATCH(A407,'Controles de Corrupción'!$B$10:$B$249,0),41),"")</f>
        <v/>
      </c>
      <c r="P407" s="70" t="str">
        <f>IFERROR(INDEX('Controles de Corrupción'!$C$10:$AZ$249,MATCH(A407,'Controles de Corrupción'!$B$10:$B$249,0),42),"")</f>
        <v/>
      </c>
      <c r="Q407" s="62" t="str">
        <f>IFERROR(INDEX('Controles de Corrupción'!$C$10:$AZ$249,MATCH(A407,'Controles de Corrupción'!$B$10:$B$249,0),47),"")</f>
        <v/>
      </c>
    </row>
    <row r="408" spans="1:17" ht="51.75" customHeight="1" x14ac:dyDescent="0.25">
      <c r="A408" s="118" t="s">
        <v>940</v>
      </c>
      <c r="B408" s="843"/>
      <c r="C408" s="845"/>
      <c r="D408" s="723"/>
      <c r="E408" s="847"/>
      <c r="F408" s="724"/>
      <c r="G408" s="724"/>
      <c r="H408" s="734"/>
      <c r="I408" s="724"/>
      <c r="J408" s="724"/>
      <c r="K408" s="724"/>
      <c r="L408" s="724"/>
      <c r="M408" s="70" t="str">
        <f>IFERROR(INDEX('Controles de Corrupción'!$C$10:$AZ$249,MATCH(A408,'Controles de Corrupción'!$B$10:$B$249,0),4),"")</f>
        <v/>
      </c>
      <c r="N408" s="70" t="str">
        <f>IFERROR(INDEX('Controles de Corrupción'!$C$10:$AZ$249,MATCH(A408,'Controles de Corrupción'!$B$10:$B$249,0),40),"")</f>
        <v/>
      </c>
      <c r="O408" s="70" t="str">
        <f>IFERROR(INDEX('Controles de Corrupción'!$C$10:$AZ$249,MATCH(A408,'Controles de Corrupción'!$B$10:$B$249,0),41),"")</f>
        <v/>
      </c>
      <c r="P408" s="70" t="str">
        <f>IFERROR(INDEX('Controles de Corrupción'!$C$10:$AZ$249,MATCH(A408,'Controles de Corrupción'!$B$10:$B$249,0),42),"")</f>
        <v/>
      </c>
      <c r="Q408" s="62" t="str">
        <f>IFERROR(INDEX('Controles de Corrupción'!$C$10:$AZ$249,MATCH(A408,'Controles de Corrupción'!$B$10:$B$249,0),47),"")</f>
        <v/>
      </c>
    </row>
    <row r="409" spans="1:17" ht="51.75" customHeight="1" x14ac:dyDescent="0.25">
      <c r="A409" s="118" t="s">
        <v>941</v>
      </c>
      <c r="B409" s="841"/>
      <c r="C409" s="844" t="str">
        <f>IFERROR(INDEX('Riesgos de Corrupción'!$B$11:$BN$100,MATCH('Mapa Riesgo Corrupción'!B409,'Riesgos de Corrupción'!$B$11:$B$100,0),2),"")</f>
        <v/>
      </c>
      <c r="D409" s="722" t="str">
        <f>IFERROR(INDEX('Riesgos de Corrupción'!$B$11:$BN$100,MATCH('Mapa Riesgo Corrupción'!B409,'Riesgos de Corrupción'!$B$11:$B$100,0),4),"")</f>
        <v/>
      </c>
      <c r="E409" s="846" t="str">
        <f>IFERROR(INDEX('Riesgos de Corrupción'!$B$11:$BN$100,MATCH('Mapa Riesgo Corrupción'!B409,'Riesgos de Corrupción'!$B$11:$B$100,0),5),"")</f>
        <v/>
      </c>
      <c r="F409" s="733" t="str">
        <f>IFERROR(INDEX('Riesgos de Corrupción'!$B$11:$BN$100,MATCH('Mapa Riesgo Corrupción'!B409,'Riesgos de Corrupción'!$B$11:$B$100,0),18),"")</f>
        <v/>
      </c>
      <c r="G409" s="733" t="str">
        <f>IFERROR(INDEX('Riesgos de Corrupción'!$B$11:$BN$100,MATCH('Mapa Riesgo Corrupción'!B409,'Riesgos de Corrupción'!$B$11:$B$100,0),63),"")</f>
        <v/>
      </c>
      <c r="H409" s="836" t="str">
        <f>IFERROR(INDEX('Riesgos de Corrupción'!$B$11:$BN$100,MATCH('Mapa Riesgo Corrupción'!B409,'Riesgos de Corrupción'!$B$11:$B$100,0),64),"")</f>
        <v/>
      </c>
      <c r="I409" s="733" t="str">
        <f>IFERROR(INDEX('Controles de Corrupción'!$C$10:$AZ$249,MATCH('Mapa Riesgo Corrupción'!B409,'Controles de Corrupción'!$C$10:$C$249,0),33),"")</f>
        <v/>
      </c>
      <c r="J409" s="733" t="str">
        <f>IFERROR(INDEX('Controles de Corrupción'!$C$10:$AZ$249,MATCH('Mapa Riesgo Corrupción'!B409,'Controles de Corrupción'!$C$10:$C$249,0),36),"")</f>
        <v/>
      </c>
      <c r="K409" s="733" t="str">
        <f>IFERROR(INDEX('Controles de Corrupción'!$C$10:$AZ$249,MATCH('Mapa Riesgo Corrupción'!B409,'Controles de Corrupción'!$C$10:$C$249,0),37),"")</f>
        <v/>
      </c>
      <c r="L409" s="733" t="str">
        <f>IFERROR(INDEX('Controles de Corrupción'!$C$10:$AZ$249,MATCH('Mapa Riesgo Corrupción'!B409,'Controles de Corrupción'!$C$10:$C$249,0),38),"")</f>
        <v/>
      </c>
      <c r="M409" s="70" t="str">
        <f>IFERROR(INDEX('Controles de Corrupción'!$C$10:$AZ$249,MATCH(A409,'Controles de Corrupción'!$B$10:$B$249,0),4),"")</f>
        <v/>
      </c>
      <c r="N409" s="70" t="str">
        <f>IFERROR(INDEX('Controles de Corrupción'!$C$10:$AZ$249,MATCH(A409,'Controles de Corrupción'!$B$10:$B$249,0),40),"")</f>
        <v/>
      </c>
      <c r="O409" s="70" t="str">
        <f>IFERROR(INDEX('Controles de Corrupción'!$C$10:$AZ$249,MATCH(A409,'Controles de Corrupción'!$B$10:$B$249,0),41),"")</f>
        <v/>
      </c>
      <c r="P409" s="70" t="str">
        <f>IFERROR(INDEX('Controles de Corrupción'!$C$10:$AZ$249,MATCH(A409,'Controles de Corrupción'!$B$10:$B$249,0),42),"")</f>
        <v/>
      </c>
      <c r="Q409" s="62" t="str">
        <f>IFERROR(INDEX('Controles de Corrupción'!$C$10:$AZ$249,MATCH(A409,'Controles de Corrupción'!$B$10:$B$249,0),47),"")</f>
        <v/>
      </c>
    </row>
    <row r="410" spans="1:17" ht="51.75" customHeight="1" x14ac:dyDescent="0.25">
      <c r="A410" s="118" t="s">
        <v>942</v>
      </c>
      <c r="B410" s="842"/>
      <c r="C410" s="845"/>
      <c r="D410" s="723"/>
      <c r="E410" s="847"/>
      <c r="F410" s="724"/>
      <c r="G410" s="724"/>
      <c r="H410" s="837"/>
      <c r="I410" s="724"/>
      <c r="J410" s="724"/>
      <c r="K410" s="724"/>
      <c r="L410" s="724"/>
      <c r="M410" s="70" t="str">
        <f>IFERROR(INDEX('Controles de Corrupción'!$C$10:$AZ$249,MATCH(A410,'Controles de Corrupción'!$B$10:$B$249,0),4),"")</f>
        <v/>
      </c>
      <c r="N410" s="70" t="str">
        <f>IFERROR(INDEX('Controles de Corrupción'!$C$10:$AZ$249,MATCH(A410,'Controles de Corrupción'!$B$10:$B$249,0),40),"")</f>
        <v/>
      </c>
      <c r="O410" s="70" t="str">
        <f>IFERROR(INDEX('Controles de Corrupción'!$C$10:$AZ$249,MATCH(A410,'Controles de Corrupción'!$B$10:$B$249,0),41),"")</f>
        <v/>
      </c>
      <c r="P410" s="70" t="str">
        <f>IFERROR(INDEX('Controles de Corrupción'!$C$10:$AZ$249,MATCH(A410,'Controles de Corrupción'!$B$10:$B$249,0),42),"")</f>
        <v/>
      </c>
      <c r="Q410" s="62" t="str">
        <f>IFERROR(INDEX('Controles de Corrupción'!$C$10:$AZ$249,MATCH(A410,'Controles de Corrupción'!$B$10:$B$249,0),47),"")</f>
        <v/>
      </c>
    </row>
    <row r="411" spans="1:17" ht="51.75" customHeight="1" x14ac:dyDescent="0.25">
      <c r="A411" s="118" t="s">
        <v>943</v>
      </c>
      <c r="B411" s="842"/>
      <c r="C411" s="845"/>
      <c r="D411" s="723"/>
      <c r="E411" s="847"/>
      <c r="F411" s="724"/>
      <c r="G411" s="724"/>
      <c r="H411" s="837"/>
      <c r="I411" s="724"/>
      <c r="J411" s="724"/>
      <c r="K411" s="724"/>
      <c r="L411" s="724"/>
      <c r="M411" s="70" t="str">
        <f>IFERROR(INDEX('Controles de Corrupción'!$C$10:$AZ$249,MATCH(A411,'Controles de Corrupción'!$B$10:$B$249,0),4),"")</f>
        <v/>
      </c>
      <c r="N411" s="70" t="str">
        <f>IFERROR(INDEX('Controles de Corrupción'!$C$10:$AZ$249,MATCH(A411,'Controles de Corrupción'!$B$10:$B$249,0),40),"")</f>
        <v/>
      </c>
      <c r="O411" s="70" t="str">
        <f>IFERROR(INDEX('Controles de Corrupción'!$C$10:$AZ$249,MATCH(A411,'Controles de Corrupción'!$B$10:$B$249,0),41),"")</f>
        <v/>
      </c>
      <c r="P411" s="70" t="str">
        <f>IFERROR(INDEX('Controles de Corrupción'!$C$10:$AZ$249,MATCH(A411,'Controles de Corrupción'!$B$10:$B$249,0),42),"")</f>
        <v/>
      </c>
      <c r="Q411" s="62" t="str">
        <f>IFERROR(INDEX('Controles de Corrupción'!$C$10:$AZ$249,MATCH(A411,'Controles de Corrupción'!$B$10:$B$249,0),47),"")</f>
        <v/>
      </c>
    </row>
    <row r="412" spans="1:17" ht="51.75" customHeight="1" x14ac:dyDescent="0.25">
      <c r="A412" s="118" t="s">
        <v>944</v>
      </c>
      <c r="B412" s="842"/>
      <c r="C412" s="845"/>
      <c r="D412" s="723"/>
      <c r="E412" s="847"/>
      <c r="F412" s="724"/>
      <c r="G412" s="724"/>
      <c r="H412" s="837"/>
      <c r="I412" s="724"/>
      <c r="J412" s="724"/>
      <c r="K412" s="724"/>
      <c r="L412" s="724"/>
      <c r="M412" s="70" t="str">
        <f>IFERROR(INDEX('Controles de Corrupción'!$C$10:$AZ$249,MATCH(A412,'Controles de Corrupción'!$B$10:$B$249,0),4),"")</f>
        <v/>
      </c>
      <c r="N412" s="70" t="str">
        <f>IFERROR(INDEX('Controles de Corrupción'!$C$10:$AZ$249,MATCH(A412,'Controles de Corrupción'!$B$10:$B$249,0),40),"")</f>
        <v/>
      </c>
      <c r="O412" s="70" t="str">
        <f>IFERROR(INDEX('Controles de Corrupción'!$C$10:$AZ$249,MATCH(A412,'Controles de Corrupción'!$B$10:$B$249,0),41),"")</f>
        <v/>
      </c>
      <c r="P412" s="70" t="str">
        <f>IFERROR(INDEX('Controles de Corrupción'!$C$10:$AZ$249,MATCH(A412,'Controles de Corrupción'!$B$10:$B$249,0),42),"")</f>
        <v/>
      </c>
      <c r="Q412" s="62" t="str">
        <f>IFERROR(INDEX('Controles de Corrupción'!$C$10:$AZ$249,MATCH(A412,'Controles de Corrupción'!$B$10:$B$249,0),47),"")</f>
        <v/>
      </c>
    </row>
    <row r="413" spans="1:17" ht="51.75" customHeight="1" x14ac:dyDescent="0.25">
      <c r="A413" s="118" t="s">
        <v>945</v>
      </c>
      <c r="B413" s="842"/>
      <c r="C413" s="845"/>
      <c r="D413" s="723"/>
      <c r="E413" s="847"/>
      <c r="F413" s="724"/>
      <c r="G413" s="724"/>
      <c r="H413" s="837"/>
      <c r="I413" s="724"/>
      <c r="J413" s="724"/>
      <c r="K413" s="724"/>
      <c r="L413" s="724"/>
      <c r="M413" s="70" t="str">
        <f>IFERROR(INDEX('Controles de Corrupción'!$C$10:$AZ$249,MATCH(A413,'Controles de Corrupción'!$B$10:$B$249,0),4),"")</f>
        <v/>
      </c>
      <c r="N413" s="70" t="str">
        <f>IFERROR(INDEX('Controles de Corrupción'!$C$10:$AZ$249,MATCH(A413,'Controles de Corrupción'!$B$10:$B$249,0),40),"")</f>
        <v/>
      </c>
      <c r="O413" s="70" t="str">
        <f>IFERROR(INDEX('Controles de Corrupción'!$C$10:$AZ$249,MATCH(A413,'Controles de Corrupción'!$B$10:$B$249,0),41),"")</f>
        <v/>
      </c>
      <c r="P413" s="70" t="str">
        <f>IFERROR(INDEX('Controles de Corrupción'!$C$10:$AZ$249,MATCH(A413,'Controles de Corrupción'!$B$10:$B$249,0),42),"")</f>
        <v/>
      </c>
      <c r="Q413" s="62" t="str">
        <f>IFERROR(INDEX('Controles de Corrupción'!$C$10:$AZ$249,MATCH(A413,'Controles de Corrupción'!$B$10:$B$249,0),47),"")</f>
        <v/>
      </c>
    </row>
    <row r="414" spans="1:17" ht="51.75" customHeight="1" x14ac:dyDescent="0.25">
      <c r="A414" s="118" t="s">
        <v>946</v>
      </c>
      <c r="B414" s="843"/>
      <c r="C414" s="845"/>
      <c r="D414" s="723"/>
      <c r="E414" s="847"/>
      <c r="F414" s="724"/>
      <c r="G414" s="724"/>
      <c r="H414" s="734"/>
      <c r="I414" s="724"/>
      <c r="J414" s="724"/>
      <c r="K414" s="724"/>
      <c r="L414" s="724"/>
      <c r="M414" s="70" t="str">
        <f>IFERROR(INDEX('Controles de Corrupción'!$C$10:$AZ$249,MATCH(A414,'Controles de Corrupción'!$B$10:$B$249,0),4),"")</f>
        <v/>
      </c>
      <c r="N414" s="70" t="str">
        <f>IFERROR(INDEX('Controles de Corrupción'!$C$10:$AZ$249,MATCH(A414,'Controles de Corrupción'!$B$10:$B$249,0),40),"")</f>
        <v/>
      </c>
      <c r="O414" s="70" t="str">
        <f>IFERROR(INDEX('Controles de Corrupción'!$C$10:$AZ$249,MATCH(A414,'Controles de Corrupción'!$B$10:$B$249,0),41),"")</f>
        <v/>
      </c>
      <c r="P414" s="70" t="str">
        <f>IFERROR(INDEX('Controles de Corrupción'!$C$10:$AZ$249,MATCH(A414,'Controles de Corrupción'!$B$10:$B$249,0),42),"")</f>
        <v/>
      </c>
      <c r="Q414" s="62" t="str">
        <f>IFERROR(INDEX('Controles de Corrupción'!$C$10:$AZ$249,MATCH(A414,'Controles de Corrupción'!$B$10:$B$249,0),47),"")</f>
        <v/>
      </c>
    </row>
    <row r="415" spans="1:17" ht="51.75" customHeight="1" x14ac:dyDescent="0.25">
      <c r="A415" s="118" t="s">
        <v>947</v>
      </c>
      <c r="B415" s="841"/>
      <c r="C415" s="844" t="str">
        <f>IFERROR(INDEX('Riesgos de Corrupción'!$B$11:$BN$100,MATCH('Mapa Riesgo Corrupción'!B415,'Riesgos de Corrupción'!$B$11:$B$100,0),2),"")</f>
        <v/>
      </c>
      <c r="D415" s="722" t="str">
        <f>IFERROR(INDEX('Riesgos de Corrupción'!$B$11:$BN$100,MATCH('Mapa Riesgo Corrupción'!B415,'Riesgos de Corrupción'!$B$11:$B$100,0),4),"")</f>
        <v/>
      </c>
      <c r="E415" s="846" t="str">
        <f>IFERROR(INDEX('Riesgos de Corrupción'!$B$11:$BN$100,MATCH('Mapa Riesgo Corrupción'!B415,'Riesgos de Corrupción'!$B$11:$B$100,0),5),"")</f>
        <v/>
      </c>
      <c r="F415" s="733" t="str">
        <f>IFERROR(INDEX('Riesgos de Corrupción'!$B$11:$BN$100,MATCH('Mapa Riesgo Corrupción'!B415,'Riesgos de Corrupción'!$B$11:$B$100,0),18),"")</f>
        <v/>
      </c>
      <c r="G415" s="733" t="str">
        <f>IFERROR(INDEX('Riesgos de Corrupción'!$B$11:$BN$100,MATCH('Mapa Riesgo Corrupción'!B415,'Riesgos de Corrupción'!$B$11:$B$100,0),63),"")</f>
        <v/>
      </c>
      <c r="H415" s="836" t="str">
        <f>IFERROR(INDEX('Riesgos de Corrupción'!$B$11:$BN$100,MATCH('Mapa Riesgo Corrupción'!B415,'Riesgos de Corrupción'!$B$11:$B$100,0),64),"")</f>
        <v/>
      </c>
      <c r="I415" s="733" t="str">
        <f>IFERROR(INDEX('Controles de Corrupción'!$C$10:$AZ$249,MATCH('Mapa Riesgo Corrupción'!B415,'Controles de Corrupción'!$C$10:$C$249,0),33),"")</f>
        <v/>
      </c>
      <c r="J415" s="733" t="str">
        <f>IFERROR(INDEX('Controles de Corrupción'!$C$10:$AZ$249,MATCH('Mapa Riesgo Corrupción'!B415,'Controles de Corrupción'!$C$10:$C$249,0),36),"")</f>
        <v/>
      </c>
      <c r="K415" s="733" t="str">
        <f>IFERROR(INDEX('Controles de Corrupción'!$C$10:$AZ$249,MATCH('Mapa Riesgo Corrupción'!B415,'Controles de Corrupción'!$C$10:$C$249,0),37),"")</f>
        <v/>
      </c>
      <c r="L415" s="733" t="str">
        <f>IFERROR(INDEX('Controles de Corrupción'!$C$10:$AZ$249,MATCH('Mapa Riesgo Corrupción'!B415,'Controles de Corrupción'!$C$10:$C$249,0),38),"")</f>
        <v/>
      </c>
      <c r="M415" s="70" t="str">
        <f>IFERROR(INDEX('Controles de Corrupción'!$C$10:$AZ$249,MATCH(A415,'Controles de Corrupción'!$B$10:$B$249,0),4),"")</f>
        <v/>
      </c>
      <c r="N415" s="70" t="str">
        <f>IFERROR(INDEX('Controles de Corrupción'!$C$10:$AZ$249,MATCH(A415,'Controles de Corrupción'!$B$10:$B$249,0),40),"")</f>
        <v/>
      </c>
      <c r="O415" s="70" t="str">
        <f>IFERROR(INDEX('Controles de Corrupción'!$C$10:$AZ$249,MATCH(A415,'Controles de Corrupción'!$B$10:$B$249,0),41),"")</f>
        <v/>
      </c>
      <c r="P415" s="70" t="str">
        <f>IFERROR(INDEX('Controles de Corrupción'!$C$10:$AZ$249,MATCH(A415,'Controles de Corrupción'!$B$10:$B$249,0),42),"")</f>
        <v/>
      </c>
      <c r="Q415" s="62" t="str">
        <f>IFERROR(INDEX('Controles de Corrupción'!$C$10:$AZ$249,MATCH(A415,'Controles de Corrupción'!$B$10:$B$249,0),47),"")</f>
        <v/>
      </c>
    </row>
    <row r="416" spans="1:17" ht="51.75" customHeight="1" x14ac:dyDescent="0.25">
      <c r="A416" s="118" t="s">
        <v>948</v>
      </c>
      <c r="B416" s="842"/>
      <c r="C416" s="845"/>
      <c r="D416" s="723"/>
      <c r="E416" s="847"/>
      <c r="F416" s="724"/>
      <c r="G416" s="724"/>
      <c r="H416" s="837"/>
      <c r="I416" s="724"/>
      <c r="J416" s="724"/>
      <c r="K416" s="724"/>
      <c r="L416" s="724"/>
      <c r="M416" s="70" t="str">
        <f>IFERROR(INDEX('Controles de Corrupción'!$C$10:$AZ$249,MATCH(A416,'Controles de Corrupción'!$B$10:$B$249,0),4),"")</f>
        <v/>
      </c>
      <c r="N416" s="70" t="str">
        <f>IFERROR(INDEX('Controles de Corrupción'!$C$10:$AZ$249,MATCH(A416,'Controles de Corrupción'!$B$10:$B$249,0),40),"")</f>
        <v/>
      </c>
      <c r="O416" s="70" t="str">
        <f>IFERROR(INDEX('Controles de Corrupción'!$C$10:$AZ$249,MATCH(A416,'Controles de Corrupción'!$B$10:$B$249,0),41),"")</f>
        <v/>
      </c>
      <c r="P416" s="70" t="str">
        <f>IFERROR(INDEX('Controles de Corrupción'!$C$10:$AZ$249,MATCH(A416,'Controles de Corrupción'!$B$10:$B$249,0),42),"")</f>
        <v/>
      </c>
      <c r="Q416" s="62" t="str">
        <f>IFERROR(INDEX('Controles de Corrupción'!$C$10:$AZ$249,MATCH(A416,'Controles de Corrupción'!$B$10:$B$249,0),47),"")</f>
        <v/>
      </c>
    </row>
    <row r="417" spans="1:18" ht="51.75" customHeight="1" x14ac:dyDescent="0.25">
      <c r="A417" s="118" t="s">
        <v>949</v>
      </c>
      <c r="B417" s="842"/>
      <c r="C417" s="845"/>
      <c r="D417" s="723"/>
      <c r="E417" s="847"/>
      <c r="F417" s="724"/>
      <c r="G417" s="724"/>
      <c r="H417" s="837"/>
      <c r="I417" s="724"/>
      <c r="J417" s="724"/>
      <c r="K417" s="724"/>
      <c r="L417" s="724"/>
      <c r="M417" s="70" t="str">
        <f>IFERROR(INDEX('Controles de Corrupción'!$C$10:$AZ$249,MATCH(A417,'Controles de Corrupción'!$B$10:$B$249,0),4),"")</f>
        <v/>
      </c>
      <c r="N417" s="70" t="str">
        <f>IFERROR(INDEX('Controles de Corrupción'!$C$10:$AZ$249,MATCH(A417,'Controles de Corrupción'!$B$10:$B$249,0),40),"")</f>
        <v/>
      </c>
      <c r="O417" s="70" t="str">
        <f>IFERROR(INDEX('Controles de Corrupción'!$C$10:$AZ$249,MATCH(A417,'Controles de Corrupción'!$B$10:$B$249,0),41),"")</f>
        <v/>
      </c>
      <c r="P417" s="70" t="str">
        <f>IFERROR(INDEX('Controles de Corrupción'!$C$10:$AZ$249,MATCH(A417,'Controles de Corrupción'!$B$10:$B$249,0),42),"")</f>
        <v/>
      </c>
      <c r="Q417" s="62" t="str">
        <f>IFERROR(INDEX('Controles de Corrupción'!$C$10:$AZ$249,MATCH(A417,'Controles de Corrupción'!$B$10:$B$249,0),47),"")</f>
        <v/>
      </c>
    </row>
    <row r="418" spans="1:18" ht="51.75" customHeight="1" x14ac:dyDescent="0.25">
      <c r="A418" s="118" t="s">
        <v>950</v>
      </c>
      <c r="B418" s="842"/>
      <c r="C418" s="845"/>
      <c r="D418" s="723"/>
      <c r="E418" s="847"/>
      <c r="F418" s="724"/>
      <c r="G418" s="724"/>
      <c r="H418" s="837"/>
      <c r="I418" s="724"/>
      <c r="J418" s="724"/>
      <c r="K418" s="724"/>
      <c r="L418" s="724"/>
      <c r="M418" s="70" t="str">
        <f>IFERROR(INDEX('Controles de Corrupción'!$C$10:$AZ$249,MATCH(A418,'Controles de Corrupción'!$B$10:$B$249,0),4),"")</f>
        <v/>
      </c>
      <c r="N418" s="70" t="str">
        <f>IFERROR(INDEX('Controles de Corrupción'!$C$10:$AZ$249,MATCH(A418,'Controles de Corrupción'!$B$10:$B$249,0),40),"")</f>
        <v/>
      </c>
      <c r="O418" s="70" t="str">
        <f>IFERROR(INDEX('Controles de Corrupción'!$C$10:$AZ$249,MATCH(A418,'Controles de Corrupción'!$B$10:$B$249,0),41),"")</f>
        <v/>
      </c>
      <c r="P418" s="70" t="str">
        <f>IFERROR(INDEX('Controles de Corrupción'!$C$10:$AZ$249,MATCH(A418,'Controles de Corrupción'!$B$10:$B$249,0),42),"")</f>
        <v/>
      </c>
      <c r="Q418" s="62" t="str">
        <f>IFERROR(INDEX('Controles de Corrupción'!$C$10:$AZ$249,MATCH(A418,'Controles de Corrupción'!$B$10:$B$249,0),47),"")</f>
        <v/>
      </c>
    </row>
    <row r="419" spans="1:18" ht="51.75" customHeight="1" x14ac:dyDescent="0.25">
      <c r="A419" s="118" t="s">
        <v>951</v>
      </c>
      <c r="B419" s="842"/>
      <c r="C419" s="845"/>
      <c r="D419" s="723"/>
      <c r="E419" s="847"/>
      <c r="F419" s="724"/>
      <c r="G419" s="724"/>
      <c r="H419" s="837"/>
      <c r="I419" s="724"/>
      <c r="J419" s="724"/>
      <c r="K419" s="724"/>
      <c r="L419" s="724"/>
      <c r="M419" s="70" t="str">
        <f>IFERROR(INDEX('Controles de Corrupción'!$C$10:$AZ$249,MATCH(A419,'Controles de Corrupción'!$B$10:$B$249,0),4),"")</f>
        <v/>
      </c>
      <c r="N419" s="70" t="str">
        <f>IFERROR(INDEX('Controles de Corrupción'!$C$10:$AZ$249,MATCH(A419,'Controles de Corrupción'!$B$10:$B$249,0),40),"")</f>
        <v/>
      </c>
      <c r="O419" s="70" t="str">
        <f>IFERROR(INDEX('Controles de Corrupción'!$C$10:$AZ$249,MATCH(A419,'Controles de Corrupción'!$B$10:$B$249,0),41),"")</f>
        <v/>
      </c>
      <c r="P419" s="70" t="str">
        <f>IFERROR(INDEX('Controles de Corrupción'!$C$10:$AZ$249,MATCH(A419,'Controles de Corrupción'!$B$10:$B$249,0),42),"")</f>
        <v/>
      </c>
      <c r="Q419" s="62" t="str">
        <f>IFERROR(INDEX('Controles de Corrupción'!$C$10:$AZ$249,MATCH(A419,'Controles de Corrupción'!$B$10:$B$249,0),47),"")</f>
        <v/>
      </c>
    </row>
    <row r="420" spans="1:18" ht="51.75" customHeight="1" x14ac:dyDescent="0.25">
      <c r="A420" s="118" t="s">
        <v>952</v>
      </c>
      <c r="B420" s="843"/>
      <c r="C420" s="845"/>
      <c r="D420" s="723"/>
      <c r="E420" s="847"/>
      <c r="F420" s="724"/>
      <c r="G420" s="724"/>
      <c r="H420" s="734"/>
      <c r="I420" s="724"/>
      <c r="J420" s="724"/>
      <c r="K420" s="724"/>
      <c r="L420" s="724"/>
      <c r="M420" s="70" t="str">
        <f>IFERROR(INDEX('Controles de Corrupción'!$C$10:$AZ$249,MATCH(A420,'Controles de Corrupción'!$B$10:$B$249,0),4),"")</f>
        <v/>
      </c>
      <c r="N420" s="70" t="str">
        <f>IFERROR(INDEX('Controles de Corrupción'!$C$10:$AZ$249,MATCH(A420,'Controles de Corrupción'!$B$10:$B$249,0),40),"")</f>
        <v/>
      </c>
      <c r="O420" s="70" t="str">
        <f>IFERROR(INDEX('Controles de Corrupción'!$C$10:$AZ$249,MATCH(A420,'Controles de Corrupción'!$B$10:$B$249,0),41),"")</f>
        <v/>
      </c>
      <c r="P420" s="70" t="str">
        <f>IFERROR(INDEX('Controles de Corrupción'!$C$10:$AZ$249,MATCH(A420,'Controles de Corrupción'!$B$10:$B$249,0),42),"")</f>
        <v/>
      </c>
      <c r="Q420" s="62" t="str">
        <f>IFERROR(INDEX('Controles de Corrupción'!$C$10:$AZ$249,MATCH(A420,'Controles de Corrupción'!$B$10:$B$249,0),47),"")</f>
        <v/>
      </c>
    </row>
    <row r="421" spans="1:18" ht="51.75" customHeight="1" x14ac:dyDescent="0.25">
      <c r="A421" s="118" t="s">
        <v>953</v>
      </c>
      <c r="B421" s="841"/>
      <c r="C421" s="844" t="str">
        <f>IFERROR(INDEX('Riesgos de Corrupción'!$B$11:$BN$100,MATCH('Mapa Riesgo Corrupción'!B421,'Riesgos de Corrupción'!$B$11:$B$100,0),2),"")</f>
        <v/>
      </c>
      <c r="D421" s="722" t="str">
        <f>IFERROR(INDEX('Riesgos de Corrupción'!$B$11:$BN$100,MATCH('Mapa Riesgo Corrupción'!B421,'Riesgos de Corrupción'!$B$11:$B$100,0),4),"")</f>
        <v/>
      </c>
      <c r="E421" s="846" t="str">
        <f>IFERROR(INDEX('Riesgos de Corrupción'!$B$11:$BN$100,MATCH('Mapa Riesgo Corrupción'!B421,'Riesgos de Corrupción'!$B$11:$B$100,0),5),"")</f>
        <v/>
      </c>
      <c r="F421" s="733" t="str">
        <f>IFERROR(INDEX('Riesgos de Corrupción'!$B$11:$BN$100,MATCH('Mapa Riesgo Corrupción'!B421,'Riesgos de Corrupción'!$B$11:$B$100,0),18),"")</f>
        <v/>
      </c>
      <c r="G421" s="733" t="str">
        <f>IFERROR(INDEX('Riesgos de Corrupción'!$B$11:$BN$100,MATCH('Mapa Riesgo Corrupción'!B421,'Riesgos de Corrupción'!$B$11:$B$100,0),63),"")</f>
        <v/>
      </c>
      <c r="H421" s="836" t="str">
        <f>IFERROR(INDEX('Riesgos de Corrupción'!$B$11:$BN$100,MATCH('Mapa Riesgo Corrupción'!B421,'Riesgos de Corrupción'!$B$11:$B$100,0),64),"")</f>
        <v/>
      </c>
      <c r="I421" s="733" t="str">
        <f>IFERROR(INDEX('Controles de Corrupción'!$C$10:$AZ$249,MATCH('Mapa Riesgo Corrupción'!B421,'Controles de Corrupción'!$C$10:$C$249,0),33),"")</f>
        <v/>
      </c>
      <c r="J421" s="733" t="str">
        <f>IFERROR(INDEX('Controles de Corrupción'!$C$10:$AZ$249,MATCH('Mapa Riesgo Corrupción'!B421,'Controles de Corrupción'!$C$10:$C$249,0),36),"")</f>
        <v/>
      </c>
      <c r="K421" s="733" t="str">
        <f>IFERROR(INDEX('Controles de Corrupción'!$C$10:$AZ$249,MATCH('Mapa Riesgo Corrupción'!B421,'Controles de Corrupción'!$C$10:$C$249,0),37),"")</f>
        <v/>
      </c>
      <c r="L421" s="733" t="str">
        <f>IFERROR(INDEX('Controles de Corrupción'!$C$10:$AZ$249,MATCH('Mapa Riesgo Corrupción'!B421,'Controles de Corrupción'!$C$10:$C$249,0),38),"")</f>
        <v/>
      </c>
      <c r="M421" s="70" t="str">
        <f>IFERROR(INDEX('Controles de Corrupción'!$C$10:$AZ$249,MATCH(A421,'Controles de Corrupción'!$B$10:$B$249,0),4),"")</f>
        <v/>
      </c>
      <c r="N421" s="70" t="str">
        <f>IFERROR(INDEX('Controles de Corrupción'!$C$10:$AZ$249,MATCH(A421,'Controles de Corrupción'!$B$10:$B$249,0),40),"")</f>
        <v/>
      </c>
      <c r="O421" s="70" t="str">
        <f>IFERROR(INDEX('Controles de Corrupción'!$C$10:$AZ$249,MATCH(A421,'Controles de Corrupción'!$B$10:$B$249,0),41),"")</f>
        <v/>
      </c>
      <c r="P421" s="70" t="str">
        <f>IFERROR(INDEX('Controles de Corrupción'!$C$10:$AZ$249,MATCH(A421,'Controles de Corrupción'!$B$10:$B$249,0),42),"")</f>
        <v/>
      </c>
      <c r="Q421" s="62" t="str">
        <f>IFERROR(INDEX('Controles de Corrupción'!$C$10:$AZ$249,MATCH(A421,'Controles de Corrupción'!$B$10:$B$249,0),47),"")</f>
        <v/>
      </c>
    </row>
    <row r="422" spans="1:18" ht="51.75" customHeight="1" x14ac:dyDescent="0.25">
      <c r="A422" s="118" t="s">
        <v>954</v>
      </c>
      <c r="B422" s="842"/>
      <c r="C422" s="845"/>
      <c r="D422" s="723"/>
      <c r="E422" s="847"/>
      <c r="F422" s="724"/>
      <c r="G422" s="724"/>
      <c r="H422" s="837"/>
      <c r="I422" s="724"/>
      <c r="J422" s="724"/>
      <c r="K422" s="724"/>
      <c r="L422" s="724"/>
      <c r="M422" s="70" t="str">
        <f>IFERROR(INDEX('Controles de Corrupción'!$C$10:$AZ$249,MATCH(A422,'Controles de Corrupción'!$B$10:$B$249,0),4),"")</f>
        <v/>
      </c>
      <c r="N422" s="70" t="str">
        <f>IFERROR(INDEX('Controles de Corrupción'!$C$10:$AZ$249,MATCH(A422,'Controles de Corrupción'!$B$10:$B$249,0),40),"")</f>
        <v/>
      </c>
      <c r="O422" s="70" t="str">
        <f>IFERROR(INDEX('Controles de Corrupción'!$C$10:$AZ$249,MATCH(A422,'Controles de Corrupción'!$B$10:$B$249,0),41),"")</f>
        <v/>
      </c>
      <c r="P422" s="70" t="str">
        <f>IFERROR(INDEX('Controles de Corrupción'!$C$10:$AZ$249,MATCH(A422,'Controles de Corrupción'!$B$10:$B$249,0),42),"")</f>
        <v/>
      </c>
      <c r="Q422" s="62" t="str">
        <f>IFERROR(INDEX('Controles de Corrupción'!$C$10:$AZ$249,MATCH(A422,'Controles de Corrupción'!$B$10:$B$249,0),47),"")</f>
        <v/>
      </c>
    </row>
    <row r="423" spans="1:18" ht="51.75" customHeight="1" x14ac:dyDescent="0.25">
      <c r="A423" s="118" t="s">
        <v>955</v>
      </c>
      <c r="B423" s="842"/>
      <c r="C423" s="845"/>
      <c r="D423" s="723"/>
      <c r="E423" s="847"/>
      <c r="F423" s="724"/>
      <c r="G423" s="724"/>
      <c r="H423" s="837"/>
      <c r="I423" s="724"/>
      <c r="J423" s="724"/>
      <c r="K423" s="724"/>
      <c r="L423" s="724"/>
      <c r="M423" s="70" t="str">
        <f>IFERROR(INDEX('Controles de Corrupción'!$C$10:$AZ$249,MATCH(A423,'Controles de Corrupción'!$B$10:$B$249,0),4),"")</f>
        <v/>
      </c>
      <c r="N423" s="70" t="str">
        <f>IFERROR(INDEX('Controles de Corrupción'!$C$10:$AZ$249,MATCH(A423,'Controles de Corrupción'!$B$10:$B$249,0),40),"")</f>
        <v/>
      </c>
      <c r="O423" s="70" t="str">
        <f>IFERROR(INDEX('Controles de Corrupción'!$C$10:$AZ$249,MATCH(A423,'Controles de Corrupción'!$B$10:$B$249,0),41),"")</f>
        <v/>
      </c>
      <c r="P423" s="70" t="str">
        <f>IFERROR(INDEX('Controles de Corrupción'!$C$10:$AZ$249,MATCH(A423,'Controles de Corrupción'!$B$10:$B$249,0),42),"")</f>
        <v/>
      </c>
      <c r="Q423" s="62" t="str">
        <f>IFERROR(INDEX('Controles de Corrupción'!$C$10:$AZ$249,MATCH(A423,'Controles de Corrupción'!$B$10:$B$249,0),47),"")</f>
        <v/>
      </c>
    </row>
    <row r="424" spans="1:18" ht="51.75" customHeight="1" x14ac:dyDescent="0.25">
      <c r="A424" s="118" t="s">
        <v>956</v>
      </c>
      <c r="B424" s="842"/>
      <c r="C424" s="845"/>
      <c r="D424" s="723"/>
      <c r="E424" s="847"/>
      <c r="F424" s="724"/>
      <c r="G424" s="724"/>
      <c r="H424" s="837"/>
      <c r="I424" s="724"/>
      <c r="J424" s="724"/>
      <c r="K424" s="724"/>
      <c r="L424" s="724"/>
      <c r="M424" s="70" t="str">
        <f>IFERROR(INDEX('Controles de Corrupción'!$C$10:$AZ$249,MATCH(A424,'Controles de Corrupción'!$B$10:$B$249,0),4),"")</f>
        <v/>
      </c>
      <c r="N424" s="70" t="str">
        <f>IFERROR(INDEX('Controles de Corrupción'!$C$10:$AZ$249,MATCH(A424,'Controles de Corrupción'!$B$10:$B$249,0),40),"")</f>
        <v/>
      </c>
      <c r="O424" s="70" t="str">
        <f>IFERROR(INDEX('Controles de Corrupción'!$C$10:$AZ$249,MATCH(A424,'Controles de Corrupción'!$B$10:$B$249,0),41),"")</f>
        <v/>
      </c>
      <c r="P424" s="70" t="str">
        <f>IFERROR(INDEX('Controles de Corrupción'!$C$10:$AZ$249,MATCH(A424,'Controles de Corrupción'!$B$10:$B$249,0),42),"")</f>
        <v/>
      </c>
      <c r="Q424" s="62" t="str">
        <f>IFERROR(INDEX('Controles de Corrupción'!$C$10:$AZ$249,MATCH(A424,'Controles de Corrupción'!$B$10:$B$249,0),47),"")</f>
        <v/>
      </c>
    </row>
    <row r="425" spans="1:18" ht="51.75" customHeight="1" x14ac:dyDescent="0.25">
      <c r="A425" s="118" t="s">
        <v>957</v>
      </c>
      <c r="B425" s="842"/>
      <c r="C425" s="845"/>
      <c r="D425" s="723"/>
      <c r="E425" s="847"/>
      <c r="F425" s="724"/>
      <c r="G425" s="724"/>
      <c r="H425" s="837"/>
      <c r="I425" s="724"/>
      <c r="J425" s="724"/>
      <c r="K425" s="724"/>
      <c r="L425" s="724"/>
      <c r="M425" s="70" t="str">
        <f>IFERROR(INDEX('Controles de Corrupción'!$C$10:$AZ$249,MATCH(A425,'Controles de Corrupción'!$B$10:$B$249,0),4),"")</f>
        <v/>
      </c>
      <c r="N425" s="70" t="str">
        <f>IFERROR(INDEX('Controles de Corrupción'!$C$10:$AZ$249,MATCH(A425,'Controles de Corrupción'!$B$10:$B$249,0),40),"")</f>
        <v/>
      </c>
      <c r="O425" s="70" t="str">
        <f>IFERROR(INDEX('Controles de Corrupción'!$C$10:$AZ$249,MATCH(A425,'Controles de Corrupción'!$B$10:$B$249,0),41),"")</f>
        <v/>
      </c>
      <c r="P425" s="70" t="str">
        <f>IFERROR(INDEX('Controles de Corrupción'!$C$10:$AZ$249,MATCH(A425,'Controles de Corrupción'!$B$10:$B$249,0),42),"")</f>
        <v/>
      </c>
      <c r="Q425" s="62" t="str">
        <f>IFERROR(INDEX('Controles de Corrupción'!$C$10:$AZ$249,MATCH(A425,'Controles de Corrupción'!$B$10:$B$249,0),47),"")</f>
        <v/>
      </c>
    </row>
    <row r="426" spans="1:18" ht="51.75" customHeight="1" x14ac:dyDescent="0.25">
      <c r="A426" s="118" t="s">
        <v>958</v>
      </c>
      <c r="B426" s="843"/>
      <c r="C426" s="845"/>
      <c r="D426" s="723"/>
      <c r="E426" s="847"/>
      <c r="F426" s="724"/>
      <c r="G426" s="724"/>
      <c r="H426" s="734"/>
      <c r="I426" s="724"/>
      <c r="J426" s="724"/>
      <c r="K426" s="724"/>
      <c r="L426" s="724"/>
      <c r="M426" s="70" t="str">
        <f>IFERROR(INDEX('Controles de Corrupción'!$C$10:$AZ$249,MATCH(A426,'Controles de Corrupción'!$B$10:$B$249,0),4),"")</f>
        <v/>
      </c>
      <c r="N426" s="70" t="str">
        <f>IFERROR(INDEX('Controles de Corrupción'!$C$10:$AZ$249,MATCH(A426,'Controles de Corrupción'!$B$10:$B$249,0),40),"")</f>
        <v/>
      </c>
      <c r="O426" s="70" t="str">
        <f>IFERROR(INDEX('Controles de Corrupción'!$C$10:$AZ$249,MATCH(A426,'Controles de Corrupción'!$B$10:$B$249,0),41),"")</f>
        <v/>
      </c>
      <c r="P426" s="70" t="str">
        <f>IFERROR(INDEX('Controles de Corrupción'!$C$10:$AZ$249,MATCH(A426,'Controles de Corrupción'!$B$10:$B$249,0),42),"")</f>
        <v/>
      </c>
      <c r="Q426" s="62" t="str">
        <f>IFERROR(INDEX('Controles de Corrupción'!$C$10:$AZ$249,MATCH(A426,'Controles de Corrupción'!$B$10:$B$249,0),47),"")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0" zoomScaleNormal="50" workbookViewId="0">
      <selection activeCell="U13" sqref="U13"/>
    </sheetView>
  </sheetViews>
  <sheetFormatPr baseColWidth="10" defaultColWidth="11.42578125" defaultRowHeight="16.5" x14ac:dyDescent="0.3"/>
  <cols>
    <col min="1" max="1" width="4" style="259" bestFit="1" customWidth="1"/>
    <col min="2" max="2" width="19.140625" style="259" customWidth="1"/>
    <col min="3"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5703125" style="233" customWidth="1"/>
    <col min="13" max="13" width="6.28515625" style="233" bestFit="1" customWidth="1"/>
    <col min="14" max="14" width="27.28515625" style="233" bestFit="1" customWidth="1"/>
    <col min="15" max="15" width="30.5703125" style="233" hidden="1" customWidth="1"/>
    <col min="16" max="16" width="17.5703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5703125" style="233" customWidth="1"/>
    <col min="25" max="25" width="7.140625" style="233" customWidth="1"/>
    <col min="26" max="26" width="6.7109375" style="233" customWidth="1"/>
    <col min="27" max="27" width="7.5703125" style="233" customWidth="1"/>
    <col min="28" max="28" width="38.28515625" style="233" hidden="1" customWidth="1"/>
    <col min="29" max="29" width="8.7109375" style="233" customWidth="1"/>
    <col min="30" max="30" width="10.425781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5703125" style="233" customWidth="1"/>
    <col min="40" max="40" width="21" style="233" customWidth="1"/>
    <col min="41" max="41" width="26" style="233" customWidth="1"/>
    <col min="42" max="42" width="28.5703125" style="233" customWidth="1"/>
    <col min="43" max="43" width="26.7109375" style="233" customWidth="1"/>
    <col min="44" max="44" width="31.85546875" style="233" customWidth="1"/>
    <col min="45" max="16384" width="11.42578125" style="233"/>
  </cols>
  <sheetData>
    <row r="1" spans="1:72" s="232" customFormat="1" ht="134.25" customHeight="1" x14ac:dyDescent="0.3">
      <c r="A1" s="861"/>
      <c r="B1" s="862"/>
      <c r="C1" s="862"/>
      <c r="D1" s="862"/>
      <c r="E1" s="862"/>
      <c r="F1" s="862"/>
      <c r="G1" s="862"/>
      <c r="H1" s="862"/>
      <c r="I1" s="862"/>
      <c r="J1" s="862"/>
      <c r="K1" s="862"/>
      <c r="L1" s="862"/>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62"/>
      <c r="AM1" s="862"/>
      <c r="AN1" s="862"/>
      <c r="AO1" s="862"/>
      <c r="AP1" s="862"/>
      <c r="AQ1" s="863"/>
    </row>
    <row r="2" spans="1:72" s="232" customFormat="1" ht="24" customHeight="1" x14ac:dyDescent="0.3">
      <c r="A2" s="864"/>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6"/>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549" t="s">
        <v>1027</v>
      </c>
      <c r="B4" s="575"/>
      <c r="C4" s="575"/>
      <c r="D4" s="550"/>
      <c r="E4" s="557" t="s">
        <v>1197</v>
      </c>
      <c r="F4" s="558"/>
      <c r="G4" s="558"/>
      <c r="H4" s="558"/>
      <c r="I4" s="558"/>
      <c r="J4" s="558"/>
      <c r="K4" s="558"/>
      <c r="L4" s="558"/>
      <c r="M4" s="558"/>
      <c r="N4" s="558"/>
      <c r="O4" s="558"/>
      <c r="P4" s="558"/>
      <c r="Q4" s="558"/>
      <c r="R4" s="559"/>
      <c r="S4" s="867"/>
      <c r="T4" s="867"/>
      <c r="U4" s="867"/>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549" t="s">
        <v>1028</v>
      </c>
      <c r="B5" s="575"/>
      <c r="C5" s="575"/>
      <c r="D5" s="575"/>
      <c r="E5" s="858" t="str">
        <f>IFERROR(INDEX(Tabla10[],MATCH(E4,Tabla10[PROCESOS],0),2),"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F5" s="859"/>
      <c r="G5" s="859"/>
      <c r="H5" s="859"/>
      <c r="I5" s="859"/>
      <c r="J5" s="859"/>
      <c r="K5" s="859"/>
      <c r="L5" s="859"/>
      <c r="M5" s="859"/>
      <c r="N5" s="859"/>
      <c r="O5" s="859"/>
      <c r="P5" s="859"/>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60"/>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549" t="s">
        <v>1029</v>
      </c>
      <c r="B6" s="575"/>
      <c r="C6" s="575"/>
      <c r="D6" s="575"/>
      <c r="E6" s="858" t="str">
        <f>IFERROR(INDEX(Tabla10[],MATCH(E4,Tabla10[PROCESOS],0),3),"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F6" s="859"/>
      <c r="G6" s="859"/>
      <c r="H6" s="859"/>
      <c r="I6" s="859"/>
      <c r="J6" s="859"/>
      <c r="K6" s="859"/>
      <c r="L6" s="859"/>
      <c r="M6" s="859"/>
      <c r="N6" s="859"/>
      <c r="O6" s="859"/>
      <c r="P6" s="859"/>
      <c r="Q6" s="859"/>
      <c r="R6" s="859"/>
      <c r="S6" s="859"/>
      <c r="T6" s="859"/>
      <c r="U6" s="859"/>
      <c r="V6" s="859"/>
      <c r="W6" s="859"/>
      <c r="X6" s="859"/>
      <c r="Y6" s="859"/>
      <c r="Z6" s="859"/>
      <c r="AA6" s="859"/>
      <c r="AB6" s="859"/>
      <c r="AC6" s="859"/>
      <c r="AD6" s="859"/>
      <c r="AE6" s="859"/>
      <c r="AF6" s="859"/>
      <c r="AG6" s="859"/>
      <c r="AH6" s="859"/>
      <c r="AI6" s="859"/>
      <c r="AJ6" s="859"/>
      <c r="AK6" s="859"/>
      <c r="AL6" s="859"/>
      <c r="AM6" s="859"/>
      <c r="AN6" s="859"/>
      <c r="AO6" s="859"/>
      <c r="AP6" s="859"/>
      <c r="AQ6" s="860"/>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576" t="s">
        <v>1030</v>
      </c>
      <c r="B7" s="577"/>
      <c r="C7" s="577"/>
      <c r="D7" s="577"/>
      <c r="E7" s="568"/>
      <c r="F7" s="568"/>
      <c r="G7" s="568"/>
      <c r="H7" s="568"/>
      <c r="I7" s="568"/>
      <c r="J7" s="568"/>
      <c r="K7" s="569"/>
      <c r="L7" s="563" t="s">
        <v>1031</v>
      </c>
      <c r="M7" s="568"/>
      <c r="N7" s="568"/>
      <c r="O7" s="568"/>
      <c r="P7" s="568"/>
      <c r="Q7" s="568"/>
      <c r="R7" s="569"/>
      <c r="S7" s="563" t="s">
        <v>1032</v>
      </c>
      <c r="T7" s="568"/>
      <c r="U7" s="568"/>
      <c r="V7" s="568"/>
      <c r="W7" s="568"/>
      <c r="X7" s="568"/>
      <c r="Y7" s="568"/>
      <c r="Z7" s="568"/>
      <c r="AA7" s="569"/>
      <c r="AB7" s="563" t="s">
        <v>1033</v>
      </c>
      <c r="AC7" s="568"/>
      <c r="AD7" s="568"/>
      <c r="AE7" s="568"/>
      <c r="AF7" s="568"/>
      <c r="AG7" s="568"/>
      <c r="AH7" s="569"/>
      <c r="AI7" s="563" t="s">
        <v>1034</v>
      </c>
      <c r="AJ7" s="568"/>
      <c r="AK7" s="568"/>
      <c r="AL7" s="568"/>
      <c r="AM7" s="568"/>
      <c r="AN7" s="568"/>
      <c r="AO7" s="854" t="s">
        <v>153</v>
      </c>
      <c r="AP7" s="855"/>
      <c r="AQ7" s="856"/>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570" t="s">
        <v>1035</v>
      </c>
      <c r="B8" s="572" t="s">
        <v>25</v>
      </c>
      <c r="C8" s="572" t="s">
        <v>1170</v>
      </c>
      <c r="D8" s="572" t="s">
        <v>5</v>
      </c>
      <c r="E8" s="561" t="s">
        <v>1003</v>
      </c>
      <c r="F8" s="561" t="s">
        <v>1005</v>
      </c>
      <c r="G8" s="573" t="s">
        <v>184</v>
      </c>
      <c r="H8" s="560" t="s">
        <v>27</v>
      </c>
      <c r="I8" s="560" t="s">
        <v>1181</v>
      </c>
      <c r="J8" s="560" t="s">
        <v>1182</v>
      </c>
      <c r="K8" s="561" t="s">
        <v>1036</v>
      </c>
      <c r="L8" s="574" t="s">
        <v>1037</v>
      </c>
      <c r="M8" s="564" t="s">
        <v>1038</v>
      </c>
      <c r="N8" s="560" t="s">
        <v>1039</v>
      </c>
      <c r="O8" s="560" t="s">
        <v>1040</v>
      </c>
      <c r="P8" s="562" t="s">
        <v>1041</v>
      </c>
      <c r="Q8" s="564" t="s">
        <v>1038</v>
      </c>
      <c r="R8" s="561" t="s">
        <v>157</v>
      </c>
      <c r="S8" s="566" t="s">
        <v>1042</v>
      </c>
      <c r="T8" s="565" t="s">
        <v>1014</v>
      </c>
      <c r="U8" s="560" t="s">
        <v>1015</v>
      </c>
      <c r="V8" s="565" t="s">
        <v>1043</v>
      </c>
      <c r="W8" s="565"/>
      <c r="X8" s="565"/>
      <c r="Y8" s="565"/>
      <c r="Z8" s="565"/>
      <c r="AA8" s="565"/>
      <c r="AB8" s="581" t="s">
        <v>1044</v>
      </c>
      <c r="AC8" s="581" t="s">
        <v>1045</v>
      </c>
      <c r="AD8" s="581" t="s">
        <v>1038</v>
      </c>
      <c r="AE8" s="581" t="s">
        <v>1046</v>
      </c>
      <c r="AF8" s="581" t="s">
        <v>1038</v>
      </c>
      <c r="AG8" s="581" t="s">
        <v>1047</v>
      </c>
      <c r="AH8" s="566" t="s">
        <v>77</v>
      </c>
      <c r="AI8" s="565" t="s">
        <v>1034</v>
      </c>
      <c r="AJ8" s="565" t="s">
        <v>0</v>
      </c>
      <c r="AK8" s="565" t="s">
        <v>1048</v>
      </c>
      <c r="AL8" s="565" t="s">
        <v>1049</v>
      </c>
      <c r="AM8" s="565" t="s">
        <v>153</v>
      </c>
      <c r="AN8" s="565" t="s">
        <v>1025</v>
      </c>
      <c r="AO8" s="561" t="s">
        <v>1262</v>
      </c>
      <c r="AP8" s="561" t="s">
        <v>1263</v>
      </c>
      <c r="AQ8" s="561" t="s">
        <v>1264</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571"/>
      <c r="B9" s="572" t="s">
        <v>25</v>
      </c>
      <c r="C9" s="572"/>
      <c r="D9" s="572"/>
      <c r="E9" s="565"/>
      <c r="F9" s="565"/>
      <c r="G9" s="572"/>
      <c r="H9" s="561"/>
      <c r="I9" s="561" t="s">
        <v>1180</v>
      </c>
      <c r="J9" s="561"/>
      <c r="K9" s="565"/>
      <c r="L9" s="561"/>
      <c r="M9" s="563"/>
      <c r="N9" s="561"/>
      <c r="O9" s="561"/>
      <c r="P9" s="563"/>
      <c r="Q9" s="563"/>
      <c r="R9" s="565"/>
      <c r="S9" s="567"/>
      <c r="T9" s="565"/>
      <c r="U9" s="561"/>
      <c r="V9" s="237" t="s">
        <v>27</v>
      </c>
      <c r="W9" s="237" t="s">
        <v>1050</v>
      </c>
      <c r="X9" s="237" t="s">
        <v>1051</v>
      </c>
      <c r="Y9" s="237" t="s">
        <v>1052</v>
      </c>
      <c r="Z9" s="237" t="s">
        <v>154</v>
      </c>
      <c r="AA9" s="237" t="s">
        <v>1053</v>
      </c>
      <c r="AB9" s="581"/>
      <c r="AC9" s="581"/>
      <c r="AD9" s="581"/>
      <c r="AE9" s="581"/>
      <c r="AF9" s="581"/>
      <c r="AG9" s="581"/>
      <c r="AH9" s="567"/>
      <c r="AI9" s="565"/>
      <c r="AJ9" s="565"/>
      <c r="AK9" s="565"/>
      <c r="AL9" s="565"/>
      <c r="AM9" s="565"/>
      <c r="AN9" s="565"/>
      <c r="AO9" s="857"/>
      <c r="AP9" s="857"/>
      <c r="AQ9" s="857"/>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851">
        <v>1</v>
      </c>
      <c r="B10" s="848"/>
      <c r="C10" s="848"/>
      <c r="D10" s="510"/>
      <c r="E10" s="510"/>
      <c r="F10" s="510"/>
      <c r="G10" s="513"/>
      <c r="H10" s="510"/>
      <c r="I10" s="510"/>
      <c r="J10" s="348"/>
      <c r="K10" s="516"/>
      <c r="L10" s="501" t="str">
        <f>IF(K10&lt;=0,"",IF(K10&lt;=2,"Muy Baja",IF(K10&lt;=24,"Baja",IF(K10&lt;=500,"Media",IF(K10&lt;=5000,"Alta","Muy Alta")))))</f>
        <v/>
      </c>
      <c r="M10" s="495" t="str">
        <f>IF(L10="","",IF(L10="Muy Baja",0.2,IF(L10="Baja",0.4,IF(L10="Media",0.6,IF(L10="Alta",0.8,IF(L10="Muy Alta",1,))))))</f>
        <v/>
      </c>
      <c r="N10" s="498"/>
      <c r="O10" s="495">
        <f>IF(NOT(ISERROR(MATCH(N10,'Tabla Impacto'!$B$221:$B$223,0))),'Tabla Impacto'!$F$223&amp;"Por favor no seleccionar los criterios de impacto(Afectación Económica o presupuestal y Pérdida Reputacional)",N10)</f>
        <v>0</v>
      </c>
      <c r="P10" s="501" t="str">
        <f>IF(OR(O10='Tabla Impacto'!$C$11,O10='Tabla Impacto'!$D$11),"Leve",IF(OR(O10='Tabla Impacto'!$C$12,O10='Tabla Impacto'!$D$12),"Menor",IF(OR(O10='Tabla Impacto'!$C$13,O10='Tabla Impacto'!$D$13),"Moderado",IF(OR(O10='Tabla Impacto'!$C$14,O10='Tabla Impacto'!$D$14),"Mayor",IF(OR(O10='Tabla Impacto'!$C$15,O10='Tabla Impacto'!$D$15),"Catastrófico","")))))</f>
        <v/>
      </c>
      <c r="Q10" s="495" t="str">
        <f>IF(P10="","",IF(P10="Leve",0.2,IF(P10="Menor",0.4,IF(P10="Moderado",0.6,IF(P10="Mayor",0.8,IF(P10="Catastrófico",1,))))))</f>
        <v/>
      </c>
      <c r="R10" s="50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 t="shared" ref="U10:U41" si="0">IF(OR(V10="Preventivo",V10="Detectivo"),"Probabilidad",IF(V10="Correctivo","Impacto",""))</f>
        <v/>
      </c>
      <c r="V10" s="243"/>
      <c r="W10" s="243"/>
      <c r="X10" s="244" t="str">
        <f t="shared" ref="X10:X41" si="1">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 t="shared" ref="AD10:AD41" si="2">+AB10</f>
        <v/>
      </c>
      <c r="AE10" s="246" t="str">
        <f>IFERROR(IF(AF10="","",IF(AF10&lt;=0.2,"Leve",IF(AF10&lt;=0.4,"Menor",IF(AF10&lt;=0.6,"Moderado",IF(AF10&lt;=0.8,"Mayor","Catastrófico"))))),"")</f>
        <v/>
      </c>
      <c r="AF10" s="247" t="str">
        <f>IFERROR(IF(U10="Impacto",(Q10-(+Q10*X10)),IF(U10="Probabilidad",Q10,"")),"")</f>
        <v/>
      </c>
      <c r="AG10" s="24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4"/>
      <c r="AO10" s="375"/>
      <c r="AP10" s="375"/>
      <c r="AQ10" s="375"/>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852"/>
      <c r="B11" s="849"/>
      <c r="C11" s="849"/>
      <c r="D11" s="511"/>
      <c r="E11" s="511"/>
      <c r="F11" s="511"/>
      <c r="G11" s="514"/>
      <c r="H11" s="511"/>
      <c r="I11" s="511"/>
      <c r="J11" s="349"/>
      <c r="K11" s="517"/>
      <c r="L11" s="502"/>
      <c r="M11" s="496"/>
      <c r="N11" s="499"/>
      <c r="O11" s="496">
        <f>IF(NOT(ISERROR(MATCH(N11,_xlfn.ANCHORARRAY(G22),0))),M24&amp;"Por favor no seleccionar los criterios de impacto",N11)</f>
        <v>0</v>
      </c>
      <c r="P11" s="502"/>
      <c r="Q11" s="496"/>
      <c r="R11" s="505"/>
      <c r="S11" s="240">
        <v>2</v>
      </c>
      <c r="T11" s="241"/>
      <c r="U11" s="242" t="str">
        <f>IF(OR(V11="Preventivo",V11="Detectivo"),"Probabilidad",IF(V11="Correctivo","Impacto",""))</f>
        <v/>
      </c>
      <c r="V11" s="243"/>
      <c r="W11" s="243"/>
      <c r="X11" s="244" t="str">
        <f t="shared" si="1"/>
        <v/>
      </c>
      <c r="Y11" s="243"/>
      <c r="Z11" s="243"/>
      <c r="AA11" s="243"/>
      <c r="AB11" s="245" t="str">
        <f>IFERROR(IF(AND(U10="Probabilidad",U11="Probabilidad"),(AD10-(+AD10*X11)),IF(U11="Probabilidad",(M10-(+M10*X11)),IF(U11="Impacto",AD10,""))),"")</f>
        <v/>
      </c>
      <c r="AC11" s="246" t="str">
        <f t="shared" ref="AC11:AC69" si="4">IFERROR(IF(AB11="","",IF(AB11&lt;=0.2,"Muy Baja",IF(AB11&lt;=0.4,"Baja",IF(AB11&lt;=0.6,"Media",IF(AB11&lt;=0.8,"Alta","Muy Alta"))))),"")</f>
        <v/>
      </c>
      <c r="AD11" s="247" t="str">
        <f t="shared" si="2"/>
        <v/>
      </c>
      <c r="AE11" s="246" t="str">
        <f t="shared" ref="AE11:AE69" si="5">IFERROR(IF(AF11="","",IF(AF11&lt;=0.2,"Leve",IF(AF11&lt;=0.4,"Menor",IF(AF11&lt;=0.6,"Moderado",IF(AF11&lt;=0.8,"Mayor","Catastrófico"))))),"")</f>
        <v/>
      </c>
      <c r="AF11" s="247" t="str">
        <f>IFERROR(IF(AND(U10="Impacto",U11="Impacto"),(AF10-(+AF10*X11)),IF(U11="Impacto",(Q10-(+Q10*X11)),IF(U11="Probabilidad",AF10,""))),"")</f>
        <v/>
      </c>
      <c r="AG11" s="248" t="str">
        <f t="shared" si="3"/>
        <v/>
      </c>
      <c r="AH11" s="249"/>
      <c r="AI11" s="250"/>
      <c r="AJ11" s="251"/>
      <c r="AK11" s="252"/>
      <c r="AL11" s="252"/>
      <c r="AM11" s="250"/>
      <c r="AN11" s="374"/>
      <c r="AO11" s="376"/>
      <c r="AP11" s="376"/>
      <c r="AQ11" s="376"/>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852"/>
      <c r="B12" s="849"/>
      <c r="C12" s="849"/>
      <c r="D12" s="511"/>
      <c r="E12" s="511"/>
      <c r="F12" s="511"/>
      <c r="G12" s="514"/>
      <c r="H12" s="511"/>
      <c r="I12" s="511"/>
      <c r="J12" s="349"/>
      <c r="K12" s="517"/>
      <c r="L12" s="502"/>
      <c r="M12" s="496"/>
      <c r="N12" s="499"/>
      <c r="O12" s="496">
        <f>IF(NOT(ISERROR(MATCH(N12,_xlfn.ANCHORARRAY(G23),0))),M25&amp;"Por favor no seleccionar los criterios de impacto",N12)</f>
        <v>0</v>
      </c>
      <c r="P12" s="502"/>
      <c r="Q12" s="496"/>
      <c r="R12" s="505"/>
      <c r="S12" s="240">
        <v>3</v>
      </c>
      <c r="T12" s="255"/>
      <c r="U12" s="242" t="str">
        <f t="shared" si="0"/>
        <v/>
      </c>
      <c r="V12" s="243"/>
      <c r="W12" s="243"/>
      <c r="X12" s="244" t="str">
        <f t="shared" si="1"/>
        <v/>
      </c>
      <c r="Y12" s="243"/>
      <c r="Z12" s="243"/>
      <c r="AA12" s="243"/>
      <c r="AB12" s="245" t="str">
        <f>IFERROR(IF(AND(U11="Probabilidad",U12="Probabilidad"),(AD11-(+AD11*X12)),IF(AND(U11="Impacto",U12="Probabilidad"),(AD10-(+AD10*X12)),IF(U12="Impacto",AD11,""))),"")</f>
        <v/>
      </c>
      <c r="AC12" s="246" t="str">
        <f t="shared" si="4"/>
        <v/>
      </c>
      <c r="AD12" s="247" t="str">
        <f t="shared" si="2"/>
        <v/>
      </c>
      <c r="AE12" s="246" t="str">
        <f t="shared" si="5"/>
        <v/>
      </c>
      <c r="AF12" s="247" t="str">
        <f>IFERROR(IF(AND(U11="Impacto",U12="Impacto"),(AF11-(+AF11*X12)),IF(AND(U11="Probabilidad",U12="Impacto"),(AF10-(+AF10*X12)),IF(U12="Probabilidad",AF11,""))),"")</f>
        <v/>
      </c>
      <c r="AG12" s="248" t="str">
        <f t="shared" si="3"/>
        <v/>
      </c>
      <c r="AH12" s="249"/>
      <c r="AI12" s="250"/>
      <c r="AJ12" s="251"/>
      <c r="AK12" s="252"/>
      <c r="AL12" s="252"/>
      <c r="AM12" s="250"/>
      <c r="AN12" s="374"/>
      <c r="AO12" s="376"/>
      <c r="AP12" s="376"/>
      <c r="AQ12" s="376"/>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852"/>
      <c r="B13" s="849"/>
      <c r="C13" s="849"/>
      <c r="D13" s="511"/>
      <c r="E13" s="511"/>
      <c r="F13" s="511"/>
      <c r="G13" s="514"/>
      <c r="H13" s="511"/>
      <c r="I13" s="511"/>
      <c r="J13" s="349"/>
      <c r="K13" s="517"/>
      <c r="L13" s="502"/>
      <c r="M13" s="496"/>
      <c r="N13" s="499"/>
      <c r="O13" s="496">
        <f>IF(NOT(ISERROR(MATCH(N13,_xlfn.ANCHORARRAY(G24),0))),M26&amp;"Por favor no seleccionar los criterios de impacto",N13)</f>
        <v>0</v>
      </c>
      <c r="P13" s="502"/>
      <c r="Q13" s="496"/>
      <c r="R13" s="505"/>
      <c r="S13" s="240">
        <v>4</v>
      </c>
      <c r="T13" s="241"/>
      <c r="U13" s="242" t="str">
        <f t="shared" si="0"/>
        <v/>
      </c>
      <c r="V13" s="243"/>
      <c r="W13" s="243"/>
      <c r="X13" s="244" t="str">
        <f t="shared" si="1"/>
        <v/>
      </c>
      <c r="Y13" s="243"/>
      <c r="Z13" s="243"/>
      <c r="AA13" s="243"/>
      <c r="AB13" s="245" t="str">
        <f>IFERROR(IF(AND(U12="Probabilidad",U13="Probabilidad"),(AD12-(+AD12*X13)),IF(AND(U12="Impacto",U13="Probabilidad"),(AD11-(+AD11*X13)),IF(U13="Impacto",AD12,""))),"")</f>
        <v/>
      </c>
      <c r="AC13" s="246" t="str">
        <f t="shared" si="4"/>
        <v/>
      </c>
      <c r="AD13" s="247" t="str">
        <f t="shared" si="2"/>
        <v/>
      </c>
      <c r="AE13" s="246" t="str">
        <f t="shared" si="5"/>
        <v/>
      </c>
      <c r="AF13" s="247" t="str">
        <f>IFERROR(IF(AND(U12="Impacto",U13="Impacto"),(AF12-(+AF12*X13)),IF(AND(U12="Probabilidad",U13="Impacto"),(AF11-(+AF11*X13)),IF(U13="Probabilidad",AF12,""))),"")</f>
        <v/>
      </c>
      <c r="AG13" s="248" t="str">
        <f t="shared" si="3"/>
        <v/>
      </c>
      <c r="AH13" s="249"/>
      <c r="AI13" s="250"/>
      <c r="AJ13" s="251"/>
      <c r="AK13" s="252"/>
      <c r="AL13" s="252"/>
      <c r="AM13" s="250"/>
      <c r="AN13" s="374"/>
      <c r="AO13" s="376"/>
      <c r="AP13" s="376"/>
      <c r="AQ13" s="376"/>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852"/>
      <c r="B14" s="849"/>
      <c r="C14" s="849"/>
      <c r="D14" s="511"/>
      <c r="E14" s="511"/>
      <c r="F14" s="511"/>
      <c r="G14" s="514"/>
      <c r="H14" s="511"/>
      <c r="I14" s="511"/>
      <c r="J14" s="349"/>
      <c r="K14" s="517"/>
      <c r="L14" s="502"/>
      <c r="M14" s="496"/>
      <c r="N14" s="499"/>
      <c r="O14" s="496">
        <f>IF(NOT(ISERROR(MATCH(N14,_xlfn.ANCHORARRAY(G25),0))),M27&amp;"Por favor no seleccionar los criterios de impacto",N14)</f>
        <v>0</v>
      </c>
      <c r="P14" s="502"/>
      <c r="Q14" s="496"/>
      <c r="R14" s="505"/>
      <c r="S14" s="240">
        <v>5</v>
      </c>
      <c r="T14" s="241"/>
      <c r="U14" s="242" t="str">
        <f t="shared" si="0"/>
        <v/>
      </c>
      <c r="V14" s="243"/>
      <c r="W14" s="243"/>
      <c r="X14" s="244" t="str">
        <f t="shared" si="1"/>
        <v/>
      </c>
      <c r="Y14" s="243"/>
      <c r="Z14" s="243"/>
      <c r="AA14" s="243"/>
      <c r="AB14" s="245" t="str">
        <f>IFERROR(IF(AND(U13="Probabilidad",U14="Probabilidad"),(AD13-(+AD13*X14)),IF(AND(U13="Impacto",U14="Probabilidad"),(AD12-(+AD12*X14)),IF(U14="Impacto",AD13,""))),"")</f>
        <v/>
      </c>
      <c r="AC14" s="246" t="str">
        <f t="shared" si="4"/>
        <v/>
      </c>
      <c r="AD14" s="247" t="str">
        <f t="shared" si="2"/>
        <v/>
      </c>
      <c r="AE14" s="246" t="str">
        <f t="shared" si="5"/>
        <v/>
      </c>
      <c r="AF14" s="247" t="str">
        <f>IFERROR(IF(AND(U13="Impacto",U14="Impacto"),(AF13-(+AF13*X14)),IF(AND(U13="Probabilidad",U14="Impacto"),(AF12-(+AF12*X14)),IF(U14="Probabilidad",AF13,""))),"")</f>
        <v/>
      </c>
      <c r="AG14" s="248" t="str">
        <f t="shared" si="3"/>
        <v/>
      </c>
      <c r="AH14" s="249"/>
      <c r="AI14" s="250"/>
      <c r="AJ14" s="251"/>
      <c r="AK14" s="252"/>
      <c r="AL14" s="252"/>
      <c r="AM14" s="250"/>
      <c r="AN14" s="374"/>
      <c r="AO14" s="376"/>
      <c r="AP14" s="376"/>
      <c r="AQ14" s="376"/>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853"/>
      <c r="B15" s="850"/>
      <c r="C15" s="850"/>
      <c r="D15" s="512"/>
      <c r="E15" s="512"/>
      <c r="F15" s="512"/>
      <c r="G15" s="515"/>
      <c r="H15" s="512"/>
      <c r="I15" s="512"/>
      <c r="J15" s="350"/>
      <c r="K15" s="518"/>
      <c r="L15" s="503"/>
      <c r="M15" s="497"/>
      <c r="N15" s="500"/>
      <c r="O15" s="497">
        <f>IF(NOT(ISERROR(MATCH(N15,_xlfn.ANCHORARRAY(G26),0))),M28&amp;"Por favor no seleccionar los criterios de impacto",N15)</f>
        <v>0</v>
      </c>
      <c r="P15" s="503"/>
      <c r="Q15" s="497"/>
      <c r="R15" s="506"/>
      <c r="S15" s="240">
        <v>6</v>
      </c>
      <c r="T15" s="241"/>
      <c r="U15" s="242" t="str">
        <f t="shared" si="0"/>
        <v/>
      </c>
      <c r="V15" s="243"/>
      <c r="W15" s="243"/>
      <c r="X15" s="244" t="str">
        <f t="shared" si="1"/>
        <v/>
      </c>
      <c r="Y15" s="243"/>
      <c r="Z15" s="243"/>
      <c r="AA15" s="243"/>
      <c r="AB15" s="245" t="str">
        <f>IFERROR(IF(AND(U14="Probabilidad",U15="Probabilidad"),(AD14-(+AD14*X15)),IF(AND(U14="Impacto",U15="Probabilidad"),(AD13-(+AD13*X15)),IF(U15="Impacto",AD14,""))),"")</f>
        <v/>
      </c>
      <c r="AC15" s="246" t="str">
        <f t="shared" si="4"/>
        <v/>
      </c>
      <c r="AD15" s="247" t="str">
        <f t="shared" si="2"/>
        <v/>
      </c>
      <c r="AE15" s="246" t="str">
        <f t="shared" si="5"/>
        <v/>
      </c>
      <c r="AF15" s="247" t="str">
        <f>IFERROR(IF(AND(U14="Impacto",U15="Impacto"),(AF14-(+AF14*X15)),IF(AND(U14="Probabilidad",U15="Impacto"),(AF13-(+AF13*X15)),IF(U15="Probabilidad",AF14,""))),"")</f>
        <v/>
      </c>
      <c r="AG15" s="248" t="str">
        <f t="shared" si="3"/>
        <v/>
      </c>
      <c r="AH15" s="249"/>
      <c r="AI15" s="250"/>
      <c r="AJ15" s="251"/>
      <c r="AK15" s="252"/>
      <c r="AL15" s="252"/>
      <c r="AM15" s="250"/>
      <c r="AN15" s="374"/>
      <c r="AO15" s="376"/>
      <c r="AP15" s="376"/>
      <c r="AQ15" s="376"/>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507">
        <v>2</v>
      </c>
      <c r="B16" s="848"/>
      <c r="C16" s="848"/>
      <c r="D16" s="510"/>
      <c r="E16" s="510"/>
      <c r="F16" s="510"/>
      <c r="G16" s="513"/>
      <c r="H16" s="510"/>
      <c r="I16" s="510"/>
      <c r="J16" s="348"/>
      <c r="K16" s="516"/>
      <c r="L16" s="501" t="str">
        <f>IF(K16&lt;=0,"",IF(K16&lt;=2,"Muy Baja",IF(K16&lt;=24,"Baja",IF(K16&lt;=500,"Media",IF(K16&lt;=5000,"Alta","Muy Alta")))))</f>
        <v/>
      </c>
      <c r="M16" s="495" t="str">
        <f>IF(L16="","",IF(L16="Muy Baja",0.2,IF(L16="Baja",0.4,IF(L16="Media",0.6,IF(L16="Alta",0.8,IF(L16="Muy Alta",1,))))))</f>
        <v/>
      </c>
      <c r="N16" s="498"/>
      <c r="O16" s="495">
        <f>IF(NOT(ISERROR(MATCH(N16,'Tabla Impacto'!$B$221:$B$223,0))),'Tabla Impacto'!$F$223&amp;"Por favor no seleccionar los criterios de impacto(Afectación Económica o presupuestal y Pérdida Reputacional)",N16)</f>
        <v>0</v>
      </c>
      <c r="P16" s="501" t="str">
        <f>IF(OR(O16='Tabla Impacto'!$C$11,O16='Tabla Impacto'!$D$11),"Leve",IF(OR(O16='Tabla Impacto'!$C$12,O16='Tabla Impacto'!$D$12),"Menor",IF(OR(O16='Tabla Impacto'!$C$13,O16='Tabla Impacto'!$D$13),"Moderado",IF(OR(O16='Tabla Impacto'!$C$14,O16='Tabla Impacto'!$D$14),"Mayor",IF(OR(O16='Tabla Impacto'!$C$15,O16='Tabla Impacto'!$D$15),"Catastrófico","")))))</f>
        <v/>
      </c>
      <c r="Q16" s="495" t="str">
        <f>IF(P16="","",IF(P16="Leve",0.2,IF(P16="Menor",0.4,IF(P16="Moderado",0.6,IF(P16="Mayor",0.8,IF(P16="Catastrófico",1,))))))</f>
        <v/>
      </c>
      <c r="R16" s="50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 t="shared" si="0"/>
        <v/>
      </c>
      <c r="V16" s="243"/>
      <c r="W16" s="243"/>
      <c r="X16" s="244" t="str">
        <f t="shared" si="1"/>
        <v/>
      </c>
      <c r="Y16" s="243"/>
      <c r="Z16" s="243"/>
      <c r="AA16" s="243"/>
      <c r="AB16" s="245" t="str">
        <f>IFERROR(IF(U16="Probabilidad",(M16-(+M16*X16)),IF(U16="Impacto",M16,"")),"")</f>
        <v/>
      </c>
      <c r="AC16" s="246" t="str">
        <f>IFERROR(IF(AB16="","",IF(AB16&lt;=0.2,"Muy Baja",IF(AB16&lt;=0.4,"Baja",IF(AB16&lt;=0.6,"Media",IF(AB16&lt;=0.8,"Alta","Muy Alta"))))),"")</f>
        <v/>
      </c>
      <c r="AD16" s="247" t="str">
        <f t="shared" si="2"/>
        <v/>
      </c>
      <c r="AE16" s="246" t="str">
        <f>IFERROR(IF(AF16="","",IF(AF16&lt;=0.2,"Leve",IF(AF16&lt;=0.4,"Menor",IF(AF16&lt;=0.6,"Moderado",IF(AF16&lt;=0.8,"Mayor","Catastrófico"))))),"")</f>
        <v/>
      </c>
      <c r="AF16" s="247" t="str">
        <f>IFERROR(IF(U16="Impacto",(Q16-(+Q16*X16)),IF(U16="Probabilidad",Q16,"")),"")</f>
        <v/>
      </c>
      <c r="AG16" s="248" t="str">
        <f t="shared" si="3"/>
        <v/>
      </c>
      <c r="AH16" s="249"/>
      <c r="AI16" s="250"/>
      <c r="AJ16" s="251"/>
      <c r="AK16" s="252"/>
      <c r="AL16" s="252"/>
      <c r="AM16" s="250"/>
      <c r="AN16" s="374"/>
      <c r="AO16" s="376"/>
      <c r="AP16" s="376"/>
      <c r="AQ16" s="376"/>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508"/>
      <c r="B17" s="849"/>
      <c r="C17" s="849"/>
      <c r="D17" s="511"/>
      <c r="E17" s="511"/>
      <c r="F17" s="511"/>
      <c r="G17" s="514"/>
      <c r="H17" s="511"/>
      <c r="I17" s="511"/>
      <c r="J17" s="349"/>
      <c r="K17" s="517"/>
      <c r="L17" s="502"/>
      <c r="M17" s="496"/>
      <c r="N17" s="499"/>
      <c r="O17" s="496">
        <f>IF(NOT(ISERROR(MATCH(N17,_xlfn.ANCHORARRAY(G28),0))),M30&amp;"Por favor no seleccionar los criterios de impacto",N17)</f>
        <v>0</v>
      </c>
      <c r="P17" s="502"/>
      <c r="Q17" s="496"/>
      <c r="R17" s="505"/>
      <c r="S17" s="240">
        <v>2</v>
      </c>
      <c r="T17" s="241"/>
      <c r="U17" s="242" t="str">
        <f t="shared" si="0"/>
        <v/>
      </c>
      <c r="V17" s="243"/>
      <c r="W17" s="243"/>
      <c r="X17" s="244" t="str">
        <f t="shared" si="1"/>
        <v/>
      </c>
      <c r="Y17" s="243"/>
      <c r="Z17" s="243"/>
      <c r="AA17" s="243"/>
      <c r="AB17" s="245" t="str">
        <f>IFERROR(IF(AND(U16="Probabilidad",U17="Probabilidad"),(AD16-(+AD16*X17)),IF(U17="Probabilidad",(M16-(+M16*X17)),IF(U17="Impacto",AD16,""))),"")</f>
        <v/>
      </c>
      <c r="AC17" s="246" t="str">
        <f t="shared" si="4"/>
        <v/>
      </c>
      <c r="AD17" s="247" t="str">
        <f t="shared" si="2"/>
        <v/>
      </c>
      <c r="AE17" s="246" t="str">
        <f t="shared" si="5"/>
        <v/>
      </c>
      <c r="AF17" s="247" t="str">
        <f>IFERROR(IF(AND(U16="Impacto",U17="Impacto"),(AF16-(+AF16*X17)),IF(U17="Impacto",(Q16-(+Q16*X17)),IF(U17="Probabilidad",AF16,""))),"")</f>
        <v/>
      </c>
      <c r="AG17" s="248" t="str">
        <f t="shared" si="3"/>
        <v/>
      </c>
      <c r="AH17" s="249"/>
      <c r="AI17" s="250"/>
      <c r="AJ17" s="251"/>
      <c r="AK17" s="252"/>
      <c r="AL17" s="252"/>
      <c r="AM17" s="250"/>
      <c r="AN17" s="374"/>
      <c r="AO17" s="376"/>
      <c r="AP17" s="376"/>
      <c r="AQ17" s="376"/>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508"/>
      <c r="B18" s="849"/>
      <c r="C18" s="849"/>
      <c r="D18" s="511"/>
      <c r="E18" s="511"/>
      <c r="F18" s="511"/>
      <c r="G18" s="514"/>
      <c r="H18" s="511"/>
      <c r="I18" s="511"/>
      <c r="J18" s="349"/>
      <c r="K18" s="517"/>
      <c r="L18" s="502"/>
      <c r="M18" s="496"/>
      <c r="N18" s="499"/>
      <c r="O18" s="496">
        <f>IF(NOT(ISERROR(MATCH(N18,_xlfn.ANCHORARRAY(G29),0))),M31&amp;"Por favor no seleccionar los criterios de impacto",N18)</f>
        <v>0</v>
      </c>
      <c r="P18" s="502"/>
      <c r="Q18" s="496"/>
      <c r="R18" s="505"/>
      <c r="S18" s="240">
        <v>3</v>
      </c>
      <c r="T18" s="255"/>
      <c r="U18" s="242" t="str">
        <f t="shared" si="0"/>
        <v/>
      </c>
      <c r="V18" s="243"/>
      <c r="W18" s="243"/>
      <c r="X18" s="244" t="str">
        <f t="shared" si="1"/>
        <v/>
      </c>
      <c r="Y18" s="243"/>
      <c r="Z18" s="243"/>
      <c r="AA18" s="243"/>
      <c r="AB18" s="245" t="str">
        <f>IFERROR(IF(AND(U17="Probabilidad",U18="Probabilidad"),(AD17-(+AD17*X18)),IF(AND(U17="Impacto",U18="Probabilidad"),(AD16-(+AD16*X18)),IF(U18="Impacto",AD17,""))),"")</f>
        <v/>
      </c>
      <c r="AC18" s="246" t="str">
        <f t="shared" si="4"/>
        <v/>
      </c>
      <c r="AD18" s="247" t="str">
        <f t="shared" si="2"/>
        <v/>
      </c>
      <c r="AE18" s="246" t="str">
        <f t="shared" si="5"/>
        <v/>
      </c>
      <c r="AF18" s="247" t="str">
        <f>IFERROR(IF(AND(U17="Impacto",U18="Impacto"),(AF17-(+AF17*X18)),IF(AND(U17="Probabilidad",U18="Impacto"),(AF16-(+AF16*X18)),IF(U18="Probabilidad",AF17,""))),"")</f>
        <v/>
      </c>
      <c r="AG18" s="248" t="str">
        <f t="shared" si="3"/>
        <v/>
      </c>
      <c r="AH18" s="249"/>
      <c r="AI18" s="250"/>
      <c r="AJ18" s="251"/>
      <c r="AK18" s="252"/>
      <c r="AL18" s="252"/>
      <c r="AM18" s="250"/>
      <c r="AN18" s="374"/>
      <c r="AO18" s="376"/>
      <c r="AP18" s="376"/>
      <c r="AQ18" s="376"/>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508"/>
      <c r="B19" s="849"/>
      <c r="C19" s="849"/>
      <c r="D19" s="511"/>
      <c r="E19" s="511"/>
      <c r="F19" s="511"/>
      <c r="G19" s="514"/>
      <c r="H19" s="511"/>
      <c r="I19" s="511"/>
      <c r="J19" s="349"/>
      <c r="K19" s="517"/>
      <c r="L19" s="502"/>
      <c r="M19" s="496"/>
      <c r="N19" s="499"/>
      <c r="O19" s="496">
        <f>IF(NOT(ISERROR(MATCH(N19,_xlfn.ANCHORARRAY(G30),0))),M32&amp;"Por favor no seleccionar los criterios de impacto",N19)</f>
        <v>0</v>
      </c>
      <c r="P19" s="502"/>
      <c r="Q19" s="496"/>
      <c r="R19" s="505"/>
      <c r="S19" s="240">
        <v>4</v>
      </c>
      <c r="T19" s="241"/>
      <c r="U19" s="242" t="str">
        <f t="shared" si="0"/>
        <v/>
      </c>
      <c r="V19" s="243"/>
      <c r="W19" s="243"/>
      <c r="X19" s="244" t="str">
        <f t="shared" si="1"/>
        <v/>
      </c>
      <c r="Y19" s="243"/>
      <c r="Z19" s="243"/>
      <c r="AA19" s="243"/>
      <c r="AB19" s="245" t="str">
        <f>IFERROR(IF(AND(U18="Probabilidad",U19="Probabilidad"),(AD18-(+AD18*X19)),IF(AND(U18="Impacto",U19="Probabilidad"),(AD17-(+AD17*X19)),IF(U19="Impacto",AD18,""))),"")</f>
        <v/>
      </c>
      <c r="AC19" s="246" t="str">
        <f t="shared" si="4"/>
        <v/>
      </c>
      <c r="AD19" s="247" t="str">
        <f t="shared" si="2"/>
        <v/>
      </c>
      <c r="AE19" s="246" t="str">
        <f t="shared" si="5"/>
        <v/>
      </c>
      <c r="AF19" s="247" t="str">
        <f>IFERROR(IF(AND(U18="Impacto",U19="Impacto"),(AF18-(+AF18*X19)),IF(AND(U18="Probabilidad",U19="Impacto"),(AF17-(+AF17*X19)),IF(U19="Probabilidad",AF18,""))),"")</f>
        <v/>
      </c>
      <c r="AG19" s="248" t="str">
        <f t="shared" si="3"/>
        <v/>
      </c>
      <c r="AH19" s="249"/>
      <c r="AI19" s="250"/>
      <c r="AJ19" s="251"/>
      <c r="AK19" s="252"/>
      <c r="AL19" s="252"/>
      <c r="AM19" s="250"/>
      <c r="AN19" s="374"/>
      <c r="AO19" s="376"/>
      <c r="AP19" s="376"/>
      <c r="AQ19" s="376"/>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508"/>
      <c r="B20" s="849"/>
      <c r="C20" s="849"/>
      <c r="D20" s="511"/>
      <c r="E20" s="511"/>
      <c r="F20" s="511"/>
      <c r="G20" s="514"/>
      <c r="H20" s="511"/>
      <c r="I20" s="511"/>
      <c r="J20" s="349"/>
      <c r="K20" s="517"/>
      <c r="L20" s="502"/>
      <c r="M20" s="496"/>
      <c r="N20" s="499"/>
      <c r="O20" s="496">
        <f>IF(NOT(ISERROR(MATCH(N20,_xlfn.ANCHORARRAY(G31),0))),M33&amp;"Por favor no seleccionar los criterios de impacto",N20)</f>
        <v>0</v>
      </c>
      <c r="P20" s="502"/>
      <c r="Q20" s="496"/>
      <c r="R20" s="505"/>
      <c r="S20" s="240">
        <v>5</v>
      </c>
      <c r="T20" s="241"/>
      <c r="U20" s="242" t="str">
        <f t="shared" si="0"/>
        <v/>
      </c>
      <c r="V20" s="243"/>
      <c r="W20" s="243"/>
      <c r="X20" s="244" t="str">
        <f t="shared" si="1"/>
        <v/>
      </c>
      <c r="Y20" s="243"/>
      <c r="Z20" s="243"/>
      <c r="AA20" s="243"/>
      <c r="AB20" s="245" t="str">
        <f>IFERROR(IF(AND(U19="Probabilidad",U20="Probabilidad"),(AD19-(+AD19*X20)),IF(AND(U19="Impacto",U20="Probabilidad"),(AD18-(+AD18*X20)),IF(U20="Impacto",AD19,""))),"")</f>
        <v/>
      </c>
      <c r="AC20" s="246" t="str">
        <f t="shared" si="4"/>
        <v/>
      </c>
      <c r="AD20" s="247" t="str">
        <f t="shared" si="2"/>
        <v/>
      </c>
      <c r="AE20" s="246" t="str">
        <f t="shared" si="5"/>
        <v/>
      </c>
      <c r="AF20" s="247" t="str">
        <f>IFERROR(IF(AND(U19="Impacto",U20="Impacto"),(AF19-(+AF19*X20)),IF(AND(U19="Probabilidad",U20="Impacto"),(AF18-(+AF18*X20)),IF(U20="Probabilidad",AF19,""))),"")</f>
        <v/>
      </c>
      <c r="AG20" s="248" t="str">
        <f t="shared" si="3"/>
        <v/>
      </c>
      <c r="AH20" s="249"/>
      <c r="AI20" s="250"/>
      <c r="AJ20" s="251"/>
      <c r="AK20" s="252"/>
      <c r="AL20" s="252"/>
      <c r="AM20" s="250"/>
      <c r="AN20" s="374"/>
      <c r="AO20" s="376"/>
      <c r="AP20" s="376"/>
      <c r="AQ20" s="376"/>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509"/>
      <c r="B21" s="850"/>
      <c r="C21" s="850"/>
      <c r="D21" s="512"/>
      <c r="E21" s="512"/>
      <c r="F21" s="512"/>
      <c r="G21" s="515"/>
      <c r="H21" s="512"/>
      <c r="I21" s="512"/>
      <c r="J21" s="350"/>
      <c r="K21" s="518"/>
      <c r="L21" s="503"/>
      <c r="M21" s="497"/>
      <c r="N21" s="500"/>
      <c r="O21" s="497">
        <f>IF(NOT(ISERROR(MATCH(N21,_xlfn.ANCHORARRAY(G32),0))),M34&amp;"Por favor no seleccionar los criterios de impacto",N21)</f>
        <v>0</v>
      </c>
      <c r="P21" s="503"/>
      <c r="Q21" s="497"/>
      <c r="R21" s="506"/>
      <c r="S21" s="240">
        <v>6</v>
      </c>
      <c r="T21" s="241"/>
      <c r="U21" s="242" t="str">
        <f t="shared" si="0"/>
        <v/>
      </c>
      <c r="V21" s="243"/>
      <c r="W21" s="243"/>
      <c r="X21" s="244" t="str">
        <f t="shared" si="1"/>
        <v/>
      </c>
      <c r="Y21" s="243"/>
      <c r="Z21" s="243"/>
      <c r="AA21" s="243"/>
      <c r="AB21" s="245" t="str">
        <f>IFERROR(IF(AND(U20="Probabilidad",U21="Probabilidad"),(AD20-(+AD20*X21)),IF(AND(U20="Impacto",U21="Probabilidad"),(AD19-(+AD19*X21)),IF(U21="Impacto",AD20,""))),"")</f>
        <v/>
      </c>
      <c r="AC21" s="246" t="str">
        <f t="shared" si="4"/>
        <v/>
      </c>
      <c r="AD21" s="247" t="str">
        <f t="shared" si="2"/>
        <v/>
      </c>
      <c r="AE21" s="246" t="str">
        <f t="shared" si="5"/>
        <v/>
      </c>
      <c r="AF21" s="247" t="str">
        <f>IFERROR(IF(AND(U20="Impacto",U21="Impacto"),(AF20-(+AF20*X21)),IF(AND(U20="Probabilidad",U21="Impacto"),(AF19-(+AF19*X21)),IF(U21="Probabilidad",AF20,""))),"")</f>
        <v/>
      </c>
      <c r="AG21" s="248" t="str">
        <f t="shared" si="3"/>
        <v/>
      </c>
      <c r="AH21" s="249"/>
      <c r="AI21" s="250"/>
      <c r="AJ21" s="251"/>
      <c r="AK21" s="252"/>
      <c r="AL21" s="252"/>
      <c r="AM21" s="250"/>
      <c r="AN21" s="374"/>
      <c r="AO21" s="376"/>
      <c r="AP21" s="376"/>
      <c r="AQ21" s="376"/>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507">
        <v>3</v>
      </c>
      <c r="B22" s="848"/>
      <c r="C22" s="848"/>
      <c r="D22" s="510"/>
      <c r="E22" s="510"/>
      <c r="F22" s="510"/>
      <c r="G22" s="513"/>
      <c r="H22" s="510"/>
      <c r="I22" s="510"/>
      <c r="J22" s="348"/>
      <c r="K22" s="516"/>
      <c r="L22" s="501" t="str">
        <f>IF(K22&lt;=0,"",IF(K22&lt;=2,"Muy Baja",IF(K22&lt;=24,"Baja",IF(K22&lt;=500,"Media",IF(K22&lt;=5000,"Alta","Muy Alta")))))</f>
        <v/>
      </c>
      <c r="M22" s="495" t="str">
        <f>IF(L22="","",IF(L22="Muy Baja",0.2,IF(L22="Baja",0.4,IF(L22="Media",0.6,IF(L22="Alta",0.8,IF(L22="Muy Alta",1,))))))</f>
        <v/>
      </c>
      <c r="N22" s="498"/>
      <c r="O22" s="495">
        <f>IF(NOT(ISERROR(MATCH(N22,'Tabla Impacto'!$B$221:$B$223,0))),'Tabla Impacto'!$F$223&amp;"Por favor no seleccionar los criterios de impacto(Afectación Económica o presupuestal y Pérdida Reputacional)",N22)</f>
        <v>0</v>
      </c>
      <c r="P22" s="501" t="str">
        <f>IF(OR(O22='Tabla Impacto'!$C$11,O22='Tabla Impacto'!$D$11),"Leve",IF(OR(O22='Tabla Impacto'!$C$12,O22='Tabla Impacto'!$D$12),"Menor",IF(OR(O22='Tabla Impacto'!$C$13,O22='Tabla Impacto'!$D$13),"Moderado",IF(OR(O22='Tabla Impacto'!$C$14,O22='Tabla Impacto'!$D$14),"Mayor",IF(OR(O22='Tabla Impacto'!$C$15,O22='Tabla Impacto'!$D$15),"Catastrófico","")))))</f>
        <v/>
      </c>
      <c r="Q22" s="495" t="str">
        <f>IF(P22="","",IF(P22="Leve",0.2,IF(P22="Menor",0.4,IF(P22="Moderado",0.6,IF(P22="Mayor",0.8,IF(P22="Catastrófico",1,))))))</f>
        <v/>
      </c>
      <c r="R22" s="50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 t="shared" si="0"/>
        <v/>
      </c>
      <c r="V22" s="243"/>
      <c r="W22" s="243"/>
      <c r="X22" s="244" t="str">
        <f t="shared" si="1"/>
        <v/>
      </c>
      <c r="Y22" s="243"/>
      <c r="Z22" s="243"/>
      <c r="AA22" s="243"/>
      <c r="AB22" s="245" t="str">
        <f>IFERROR(IF(U22="Probabilidad",(M22-(+M22*X22)),IF(U22="Impacto",M22,"")),"")</f>
        <v/>
      </c>
      <c r="AC22" s="246" t="str">
        <f>IFERROR(IF(AB22="","",IF(AB22&lt;=0.2,"Muy Baja",IF(AB22&lt;=0.4,"Baja",IF(AB22&lt;=0.6,"Media",IF(AB22&lt;=0.8,"Alta","Muy Alta"))))),"")</f>
        <v/>
      </c>
      <c r="AD22" s="247" t="str">
        <f t="shared" si="2"/>
        <v/>
      </c>
      <c r="AE22" s="246" t="str">
        <f>IFERROR(IF(AF22="","",IF(AF22&lt;=0.2,"Leve",IF(AF22&lt;=0.4,"Menor",IF(AF22&lt;=0.6,"Moderado",IF(AF22&lt;=0.8,"Mayor","Catastrófico"))))),"")</f>
        <v/>
      </c>
      <c r="AF22" s="247" t="str">
        <f>IFERROR(IF(U22="Impacto",(Q22-(+Q22*X22)),IF(U22="Probabilidad",Q22,"")),"")</f>
        <v/>
      </c>
      <c r="AG22" s="248" t="str">
        <f t="shared" si="3"/>
        <v/>
      </c>
      <c r="AH22" s="249"/>
      <c r="AI22" s="250"/>
      <c r="AJ22" s="251"/>
      <c r="AK22" s="252"/>
      <c r="AL22" s="252"/>
      <c r="AM22" s="250"/>
      <c r="AN22" s="374"/>
      <c r="AO22" s="376"/>
      <c r="AP22" s="376"/>
      <c r="AQ22" s="376"/>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508"/>
      <c r="B23" s="849"/>
      <c r="C23" s="849"/>
      <c r="D23" s="511"/>
      <c r="E23" s="511"/>
      <c r="F23" s="511"/>
      <c r="G23" s="514"/>
      <c r="H23" s="511"/>
      <c r="I23" s="511"/>
      <c r="J23" s="349"/>
      <c r="K23" s="517"/>
      <c r="L23" s="502"/>
      <c r="M23" s="496"/>
      <c r="N23" s="499"/>
      <c r="O23" s="496">
        <f>IF(NOT(ISERROR(MATCH(N23,_xlfn.ANCHORARRAY(G34),0))),M36&amp;"Por favor no seleccionar los criterios de impacto",N23)</f>
        <v>0</v>
      </c>
      <c r="P23" s="502"/>
      <c r="Q23" s="496"/>
      <c r="R23" s="505"/>
      <c r="S23" s="240">
        <v>2</v>
      </c>
      <c r="T23" s="241"/>
      <c r="U23" s="242" t="str">
        <f t="shared" si="0"/>
        <v/>
      </c>
      <c r="V23" s="243"/>
      <c r="W23" s="243"/>
      <c r="X23" s="244" t="str">
        <f t="shared" si="1"/>
        <v/>
      </c>
      <c r="Y23" s="243"/>
      <c r="Z23" s="243"/>
      <c r="AA23" s="243"/>
      <c r="AB23" s="256" t="str">
        <f>IFERROR(IF(AND(U22="Probabilidad",U23="Probabilidad"),(AD22-(+AD22*X23)),IF(U23="Probabilidad",(M22-(+M22*X23)),IF(U23="Impacto",AD22,""))),"")</f>
        <v/>
      </c>
      <c r="AC23" s="246" t="str">
        <f t="shared" si="4"/>
        <v/>
      </c>
      <c r="AD23" s="247" t="str">
        <f t="shared" si="2"/>
        <v/>
      </c>
      <c r="AE23" s="246" t="str">
        <f t="shared" si="5"/>
        <v/>
      </c>
      <c r="AF23" s="247" t="str">
        <f>IFERROR(IF(AND(U22="Impacto",U23="Impacto"),(AF22-(+AF22*X23)),IF(U23="Impacto",(Q22-(+Q22*X23)),IF(U23="Probabilidad",AF22,""))),"")</f>
        <v/>
      </c>
      <c r="AG23" s="248" t="str">
        <f t="shared" si="3"/>
        <v/>
      </c>
      <c r="AH23" s="249"/>
      <c r="AI23" s="250"/>
      <c r="AJ23" s="251"/>
      <c r="AK23" s="252"/>
      <c r="AL23" s="252"/>
      <c r="AM23" s="250"/>
      <c r="AN23" s="374"/>
      <c r="AO23" s="376"/>
      <c r="AP23" s="376"/>
      <c r="AQ23" s="376"/>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508"/>
      <c r="B24" s="849"/>
      <c r="C24" s="849"/>
      <c r="D24" s="511"/>
      <c r="E24" s="511"/>
      <c r="F24" s="511"/>
      <c r="G24" s="514"/>
      <c r="H24" s="511"/>
      <c r="I24" s="511"/>
      <c r="J24" s="349"/>
      <c r="K24" s="517"/>
      <c r="L24" s="502"/>
      <c r="M24" s="496"/>
      <c r="N24" s="499"/>
      <c r="O24" s="496">
        <f>IF(NOT(ISERROR(MATCH(N24,_xlfn.ANCHORARRAY(G35),0))),M37&amp;"Por favor no seleccionar los criterios de impacto",N24)</f>
        <v>0</v>
      </c>
      <c r="P24" s="502"/>
      <c r="Q24" s="496"/>
      <c r="R24" s="505"/>
      <c r="S24" s="240">
        <v>3</v>
      </c>
      <c r="T24" s="255"/>
      <c r="U24" s="242" t="str">
        <f t="shared" si="0"/>
        <v/>
      </c>
      <c r="V24" s="243"/>
      <c r="W24" s="243"/>
      <c r="X24" s="244" t="str">
        <f t="shared" si="1"/>
        <v/>
      </c>
      <c r="Y24" s="243"/>
      <c r="Z24" s="243"/>
      <c r="AA24" s="243"/>
      <c r="AB24" s="245" t="str">
        <f>IFERROR(IF(AND(U23="Probabilidad",U24="Probabilidad"),(AD23-(+AD23*X24)),IF(AND(U23="Impacto",U24="Probabilidad"),(AD22-(+AD22*X24)),IF(U24="Impacto",AD23,""))),"")</f>
        <v/>
      </c>
      <c r="AC24" s="246" t="str">
        <f t="shared" si="4"/>
        <v/>
      </c>
      <c r="AD24" s="247" t="str">
        <f t="shared" si="2"/>
        <v/>
      </c>
      <c r="AE24" s="246" t="str">
        <f t="shared" si="5"/>
        <v/>
      </c>
      <c r="AF24" s="247" t="str">
        <f>IFERROR(IF(AND(U23="Impacto",U24="Impacto"),(AF23-(+AF23*X24)),IF(AND(U23="Probabilidad",U24="Impacto"),(AF22-(+AF22*X24)),IF(U24="Probabilidad",AF23,""))),"")</f>
        <v/>
      </c>
      <c r="AG24" s="248" t="str">
        <f t="shared" si="3"/>
        <v/>
      </c>
      <c r="AH24" s="249"/>
      <c r="AI24" s="250"/>
      <c r="AJ24" s="251"/>
      <c r="AK24" s="252"/>
      <c r="AL24" s="252"/>
      <c r="AM24" s="250"/>
      <c r="AN24" s="374"/>
      <c r="AO24" s="376"/>
      <c r="AP24" s="376"/>
      <c r="AQ24" s="376"/>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508"/>
      <c r="B25" s="849"/>
      <c r="C25" s="849"/>
      <c r="D25" s="511"/>
      <c r="E25" s="511"/>
      <c r="F25" s="511"/>
      <c r="G25" s="514"/>
      <c r="H25" s="511"/>
      <c r="I25" s="511"/>
      <c r="J25" s="349"/>
      <c r="K25" s="517"/>
      <c r="L25" s="502"/>
      <c r="M25" s="496"/>
      <c r="N25" s="499"/>
      <c r="O25" s="496">
        <f>IF(NOT(ISERROR(MATCH(N25,_xlfn.ANCHORARRAY(G36),0))),M38&amp;"Por favor no seleccionar los criterios de impacto",N25)</f>
        <v>0</v>
      </c>
      <c r="P25" s="502"/>
      <c r="Q25" s="496"/>
      <c r="R25" s="505"/>
      <c r="S25" s="240">
        <v>4</v>
      </c>
      <c r="T25" s="241"/>
      <c r="U25" s="242" t="str">
        <f t="shared" si="0"/>
        <v/>
      </c>
      <c r="V25" s="243"/>
      <c r="W25" s="243"/>
      <c r="X25" s="244" t="str">
        <f t="shared" si="1"/>
        <v/>
      </c>
      <c r="Y25" s="243"/>
      <c r="Z25" s="243"/>
      <c r="AA25" s="243"/>
      <c r="AB25" s="245" t="str">
        <f>IFERROR(IF(AND(U24="Probabilidad",U25="Probabilidad"),(AD24-(+AD24*X25)),IF(AND(U24="Impacto",U25="Probabilidad"),(AD23-(+AD23*X25)),IF(U25="Impacto",AD24,""))),"")</f>
        <v/>
      </c>
      <c r="AC25" s="246" t="str">
        <f t="shared" si="4"/>
        <v/>
      </c>
      <c r="AD25" s="247" t="str">
        <f t="shared" si="2"/>
        <v/>
      </c>
      <c r="AE25" s="246" t="str">
        <f t="shared" si="5"/>
        <v/>
      </c>
      <c r="AF25" s="247" t="str">
        <f>IFERROR(IF(AND(U24="Impacto",U25="Impacto"),(AF24-(+AF24*X25)),IF(AND(U24="Probabilidad",U25="Impacto"),(AF23-(+AF23*X25)),IF(U25="Probabilidad",AF24,""))),"")</f>
        <v/>
      </c>
      <c r="AG25" s="248" t="str">
        <f t="shared" si="3"/>
        <v/>
      </c>
      <c r="AH25" s="249"/>
      <c r="AI25" s="250"/>
      <c r="AJ25" s="251"/>
      <c r="AK25" s="252"/>
      <c r="AL25" s="252"/>
      <c r="AM25" s="250"/>
      <c r="AN25" s="374"/>
      <c r="AO25" s="376"/>
      <c r="AP25" s="376"/>
      <c r="AQ25" s="376"/>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508"/>
      <c r="B26" s="849"/>
      <c r="C26" s="849"/>
      <c r="D26" s="511"/>
      <c r="E26" s="511"/>
      <c r="F26" s="511"/>
      <c r="G26" s="514"/>
      <c r="H26" s="511"/>
      <c r="I26" s="511"/>
      <c r="J26" s="349"/>
      <c r="K26" s="517"/>
      <c r="L26" s="502"/>
      <c r="M26" s="496"/>
      <c r="N26" s="499"/>
      <c r="O26" s="496">
        <f>IF(NOT(ISERROR(MATCH(N26,_xlfn.ANCHORARRAY(G37),0))),M39&amp;"Por favor no seleccionar los criterios de impacto",N26)</f>
        <v>0</v>
      </c>
      <c r="P26" s="502"/>
      <c r="Q26" s="496"/>
      <c r="R26" s="505"/>
      <c r="S26" s="240">
        <v>5</v>
      </c>
      <c r="T26" s="241"/>
      <c r="U26" s="242" t="str">
        <f t="shared" si="0"/>
        <v/>
      </c>
      <c r="V26" s="243"/>
      <c r="W26" s="243"/>
      <c r="X26" s="244" t="str">
        <f t="shared" si="1"/>
        <v/>
      </c>
      <c r="Y26" s="243"/>
      <c r="Z26" s="243"/>
      <c r="AA26" s="243"/>
      <c r="AB26" s="245" t="str">
        <f>IFERROR(IF(AND(U25="Probabilidad",U26="Probabilidad"),(AD25-(+AD25*X26)),IF(AND(U25="Impacto",U26="Probabilidad"),(AD24-(+AD24*X26)),IF(U26="Impacto",AD25,""))),"")</f>
        <v/>
      </c>
      <c r="AC26" s="246" t="str">
        <f t="shared" si="4"/>
        <v/>
      </c>
      <c r="AD26" s="247" t="str">
        <f t="shared" si="2"/>
        <v/>
      </c>
      <c r="AE26" s="246" t="str">
        <f t="shared" si="5"/>
        <v/>
      </c>
      <c r="AF26" s="247" t="str">
        <f>IFERROR(IF(AND(U25="Impacto",U26="Impacto"),(AF25-(+AF25*X26)),IF(AND(U25="Probabilidad",U26="Impacto"),(AF24-(+AF24*X26)),IF(U26="Probabilidad",AF25,""))),"")</f>
        <v/>
      </c>
      <c r="AG26" s="248" t="str">
        <f t="shared" si="3"/>
        <v/>
      </c>
      <c r="AH26" s="249"/>
      <c r="AI26" s="250"/>
      <c r="AJ26" s="251"/>
      <c r="AK26" s="252"/>
      <c r="AL26" s="252"/>
      <c r="AM26" s="250"/>
      <c r="AN26" s="374"/>
      <c r="AO26" s="376"/>
      <c r="AP26" s="376"/>
      <c r="AQ26" s="376"/>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509"/>
      <c r="B27" s="850"/>
      <c r="C27" s="850"/>
      <c r="D27" s="512"/>
      <c r="E27" s="512"/>
      <c r="F27" s="512"/>
      <c r="G27" s="515"/>
      <c r="H27" s="512"/>
      <c r="I27" s="512"/>
      <c r="J27" s="350"/>
      <c r="K27" s="518"/>
      <c r="L27" s="503"/>
      <c r="M27" s="497"/>
      <c r="N27" s="500"/>
      <c r="O27" s="497">
        <f>IF(NOT(ISERROR(MATCH(N27,_xlfn.ANCHORARRAY(G38),0))),M40&amp;"Por favor no seleccionar los criterios de impacto",N27)</f>
        <v>0</v>
      </c>
      <c r="P27" s="503"/>
      <c r="Q27" s="497"/>
      <c r="R27" s="506"/>
      <c r="S27" s="240">
        <v>6</v>
      </c>
      <c r="T27" s="241"/>
      <c r="U27" s="242" t="str">
        <f t="shared" si="0"/>
        <v/>
      </c>
      <c r="V27" s="243"/>
      <c r="W27" s="243"/>
      <c r="X27" s="244" t="str">
        <f t="shared" si="1"/>
        <v/>
      </c>
      <c r="Y27" s="243"/>
      <c r="Z27" s="243"/>
      <c r="AA27" s="243"/>
      <c r="AB27" s="245" t="str">
        <f>IFERROR(IF(AND(U26="Probabilidad",U27="Probabilidad"),(AD26-(+AD26*X27)),IF(AND(U26="Impacto",U27="Probabilidad"),(AD25-(+AD25*X27)),IF(U27="Impacto",AD26,""))),"")</f>
        <v/>
      </c>
      <c r="AC27" s="246" t="str">
        <f t="shared" si="4"/>
        <v/>
      </c>
      <c r="AD27" s="247" t="str">
        <f t="shared" si="2"/>
        <v/>
      </c>
      <c r="AE27" s="246" t="str">
        <f t="shared" si="5"/>
        <v/>
      </c>
      <c r="AF27" s="247" t="str">
        <f>IFERROR(IF(AND(U26="Impacto",U27="Impacto"),(AF26-(+AF26*X27)),IF(AND(U26="Probabilidad",U27="Impacto"),(AF25-(+AF25*X27)),IF(U27="Probabilidad",AF26,""))),"")</f>
        <v/>
      </c>
      <c r="AG27" s="248" t="str">
        <f t="shared" si="3"/>
        <v/>
      </c>
      <c r="AH27" s="249"/>
      <c r="AI27" s="250"/>
      <c r="AJ27" s="251"/>
      <c r="AK27" s="252"/>
      <c r="AL27" s="252"/>
      <c r="AM27" s="250"/>
      <c r="AN27" s="374"/>
      <c r="AO27" s="376"/>
      <c r="AP27" s="376"/>
      <c r="AQ27" s="376"/>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507">
        <v>4</v>
      </c>
      <c r="B28" s="848"/>
      <c r="C28" s="848"/>
      <c r="D28" s="510"/>
      <c r="E28" s="510"/>
      <c r="F28" s="510"/>
      <c r="G28" s="513"/>
      <c r="H28" s="510"/>
      <c r="I28" s="510"/>
      <c r="J28" s="348"/>
      <c r="K28" s="516"/>
      <c r="L28" s="501" t="str">
        <f>IF(K28&lt;=0,"",IF(K28&lt;=2,"Muy Baja",IF(K28&lt;=24,"Baja",IF(K28&lt;=500,"Media",IF(K28&lt;=5000,"Alta","Muy Alta")))))</f>
        <v/>
      </c>
      <c r="M28" s="495" t="str">
        <f>IF(L28="","",IF(L28="Muy Baja",0.2,IF(L28="Baja",0.4,IF(L28="Media",0.6,IF(L28="Alta",0.8,IF(L28="Muy Alta",1,))))))</f>
        <v/>
      </c>
      <c r="N28" s="498"/>
      <c r="O28" s="495">
        <f>IF(NOT(ISERROR(MATCH(N28,'Tabla Impacto'!$B$221:$B$223,0))),'Tabla Impacto'!$F$223&amp;"Por favor no seleccionar los criterios de impacto(Afectación Económica o presupuestal y Pérdida Reputacional)",N28)</f>
        <v>0</v>
      </c>
      <c r="P28" s="501" t="str">
        <f>IF(OR(O28='Tabla Impacto'!$C$11,O28='Tabla Impacto'!$D$11),"Leve",IF(OR(O28='Tabla Impacto'!$C$12,O28='Tabla Impacto'!$D$12),"Menor",IF(OR(O28='Tabla Impacto'!$C$13,O28='Tabla Impacto'!$D$13),"Moderado",IF(OR(O28='Tabla Impacto'!$C$14,O28='Tabla Impacto'!$D$14),"Mayor",IF(OR(O28='Tabla Impacto'!$C$15,O28='Tabla Impacto'!$D$15),"Catastrófico","")))))</f>
        <v/>
      </c>
      <c r="Q28" s="495" t="str">
        <f>IF(P28="","",IF(P28="Leve",0.2,IF(P28="Menor",0.4,IF(P28="Moderado",0.6,IF(P28="Mayor",0.8,IF(P28="Catastrófico",1,))))))</f>
        <v/>
      </c>
      <c r="R28" s="50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 t="shared" si="0"/>
        <v/>
      </c>
      <c r="V28" s="243"/>
      <c r="W28" s="243"/>
      <c r="X28" s="244" t="str">
        <f t="shared" si="1"/>
        <v/>
      </c>
      <c r="Y28" s="243"/>
      <c r="Z28" s="243"/>
      <c r="AA28" s="243"/>
      <c r="AB28" s="245" t="str">
        <f>IFERROR(IF(U28="Probabilidad",(M28-(+M28*X28)),IF(U28="Impacto",M28,"")),"")</f>
        <v/>
      </c>
      <c r="AC28" s="246" t="str">
        <f>IFERROR(IF(AB28="","",IF(AB28&lt;=0.2,"Muy Baja",IF(AB28&lt;=0.4,"Baja",IF(AB28&lt;=0.6,"Media",IF(AB28&lt;=0.8,"Alta","Muy Alta"))))),"")</f>
        <v/>
      </c>
      <c r="AD28" s="247" t="str">
        <f t="shared" si="2"/>
        <v/>
      </c>
      <c r="AE28" s="246" t="str">
        <f>IFERROR(IF(AF28="","",IF(AF28&lt;=0.2,"Leve",IF(AF28&lt;=0.4,"Menor",IF(AF28&lt;=0.6,"Moderado",IF(AF28&lt;=0.8,"Mayor","Catastrófico"))))),"")</f>
        <v/>
      </c>
      <c r="AF28" s="247" t="str">
        <f>IFERROR(IF(U28="Impacto",(Q28-(+Q28*X28)),IF(U28="Probabilidad",Q28,"")),"")</f>
        <v/>
      </c>
      <c r="AG28" s="248" t="str">
        <f t="shared" si="3"/>
        <v/>
      </c>
      <c r="AH28" s="249"/>
      <c r="AI28" s="250"/>
      <c r="AJ28" s="251"/>
      <c r="AK28" s="252"/>
      <c r="AL28" s="252"/>
      <c r="AM28" s="250"/>
      <c r="AN28" s="374"/>
      <c r="AO28" s="376"/>
      <c r="AP28" s="376"/>
      <c r="AQ28" s="376"/>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508"/>
      <c r="B29" s="849"/>
      <c r="C29" s="849"/>
      <c r="D29" s="511"/>
      <c r="E29" s="511"/>
      <c r="F29" s="511"/>
      <c r="G29" s="514"/>
      <c r="H29" s="511"/>
      <c r="I29" s="511"/>
      <c r="J29" s="349"/>
      <c r="K29" s="517"/>
      <c r="L29" s="502"/>
      <c r="M29" s="496"/>
      <c r="N29" s="499"/>
      <c r="O29" s="496">
        <f>IF(NOT(ISERROR(MATCH(N29,_xlfn.ANCHORARRAY(G40),0))),M42&amp;"Por favor no seleccionar los criterios de impacto",N29)</f>
        <v>0</v>
      </c>
      <c r="P29" s="502"/>
      <c r="Q29" s="496"/>
      <c r="R29" s="505"/>
      <c r="S29" s="240">
        <v>2</v>
      </c>
      <c r="T29" s="241"/>
      <c r="U29" s="242" t="str">
        <f t="shared" si="0"/>
        <v/>
      </c>
      <c r="V29" s="243"/>
      <c r="W29" s="243"/>
      <c r="X29" s="244" t="str">
        <f t="shared" si="1"/>
        <v/>
      </c>
      <c r="Y29" s="243"/>
      <c r="Z29" s="243"/>
      <c r="AA29" s="243"/>
      <c r="AB29" s="245" t="str">
        <f>IFERROR(IF(AND(U28="Probabilidad",U29="Probabilidad"),(AD28-(+AD28*X29)),IF(U29="Probabilidad",(M28-(+M28*X29)),IF(U29="Impacto",AD28,""))),"")</f>
        <v/>
      </c>
      <c r="AC29" s="246" t="str">
        <f t="shared" si="4"/>
        <v/>
      </c>
      <c r="AD29" s="247" t="str">
        <f t="shared" si="2"/>
        <v/>
      </c>
      <c r="AE29" s="246" t="str">
        <f t="shared" si="5"/>
        <v/>
      </c>
      <c r="AF29" s="247" t="str">
        <f>IFERROR(IF(AND(U28="Impacto",U29="Impacto"),(AF28-(+AF28*X29)),IF(U29="Impacto",(Q28-(+Q28*X29)),IF(U29="Probabilidad",AF28,""))),"")</f>
        <v/>
      </c>
      <c r="AG29" s="248" t="str">
        <f t="shared" si="3"/>
        <v/>
      </c>
      <c r="AH29" s="249"/>
      <c r="AI29" s="250"/>
      <c r="AJ29" s="251"/>
      <c r="AK29" s="252"/>
      <c r="AL29" s="252"/>
      <c r="AM29" s="250"/>
      <c r="AN29" s="374"/>
      <c r="AO29" s="376"/>
      <c r="AP29" s="376"/>
      <c r="AQ29" s="376"/>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508"/>
      <c r="B30" s="849"/>
      <c r="C30" s="849"/>
      <c r="D30" s="511"/>
      <c r="E30" s="511"/>
      <c r="F30" s="511"/>
      <c r="G30" s="514"/>
      <c r="H30" s="511"/>
      <c r="I30" s="511"/>
      <c r="J30" s="349"/>
      <c r="K30" s="517"/>
      <c r="L30" s="502"/>
      <c r="M30" s="496"/>
      <c r="N30" s="499"/>
      <c r="O30" s="496">
        <f>IF(NOT(ISERROR(MATCH(N30,_xlfn.ANCHORARRAY(G41),0))),M43&amp;"Por favor no seleccionar los criterios de impacto",N30)</f>
        <v>0</v>
      </c>
      <c r="P30" s="502"/>
      <c r="Q30" s="496"/>
      <c r="R30" s="505"/>
      <c r="S30" s="240">
        <v>3</v>
      </c>
      <c r="T30" s="255"/>
      <c r="U30" s="242" t="str">
        <f t="shared" si="0"/>
        <v/>
      </c>
      <c r="V30" s="243"/>
      <c r="W30" s="243"/>
      <c r="X30" s="244" t="str">
        <f t="shared" si="1"/>
        <v/>
      </c>
      <c r="Y30" s="243"/>
      <c r="Z30" s="243"/>
      <c r="AA30" s="243"/>
      <c r="AB30" s="245" t="str">
        <f>IFERROR(IF(AND(U29="Probabilidad",U30="Probabilidad"),(AD29-(+AD29*X30)),IF(AND(U29="Impacto",U30="Probabilidad"),(AD28-(+AD28*X30)),IF(U30="Impacto",AD29,""))),"")</f>
        <v/>
      </c>
      <c r="AC30" s="246" t="str">
        <f t="shared" si="4"/>
        <v/>
      </c>
      <c r="AD30" s="247" t="str">
        <f t="shared" si="2"/>
        <v/>
      </c>
      <c r="AE30" s="246" t="str">
        <f t="shared" si="5"/>
        <v/>
      </c>
      <c r="AF30" s="247" t="str">
        <f>IFERROR(IF(AND(U29="Impacto",U30="Impacto"),(AF29-(+AF29*X30)),IF(AND(U29="Probabilidad",U30="Impacto"),(AF28-(+AF28*X30)),IF(U30="Probabilidad",AF29,""))),"")</f>
        <v/>
      </c>
      <c r="AG30" s="248" t="str">
        <f t="shared" si="3"/>
        <v/>
      </c>
      <c r="AH30" s="249"/>
      <c r="AI30" s="250"/>
      <c r="AJ30" s="251"/>
      <c r="AK30" s="252"/>
      <c r="AL30" s="252"/>
      <c r="AM30" s="250"/>
      <c r="AN30" s="374"/>
      <c r="AO30" s="376"/>
      <c r="AP30" s="376"/>
      <c r="AQ30" s="376"/>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508"/>
      <c r="B31" s="849"/>
      <c r="C31" s="849"/>
      <c r="D31" s="511"/>
      <c r="E31" s="511"/>
      <c r="F31" s="511"/>
      <c r="G31" s="514"/>
      <c r="H31" s="511"/>
      <c r="I31" s="511"/>
      <c r="J31" s="349"/>
      <c r="K31" s="517"/>
      <c r="L31" s="502"/>
      <c r="M31" s="496"/>
      <c r="N31" s="499"/>
      <c r="O31" s="496">
        <f>IF(NOT(ISERROR(MATCH(N31,_xlfn.ANCHORARRAY(G42),0))),M44&amp;"Por favor no seleccionar los criterios de impacto",N31)</f>
        <v>0</v>
      </c>
      <c r="P31" s="502"/>
      <c r="Q31" s="496"/>
      <c r="R31" s="505"/>
      <c r="S31" s="240">
        <v>4</v>
      </c>
      <c r="T31" s="241"/>
      <c r="U31" s="242" t="str">
        <f t="shared" si="0"/>
        <v/>
      </c>
      <c r="V31" s="243"/>
      <c r="W31" s="243"/>
      <c r="X31" s="244" t="str">
        <f t="shared" si="1"/>
        <v/>
      </c>
      <c r="Y31" s="243"/>
      <c r="Z31" s="243"/>
      <c r="AA31" s="243"/>
      <c r="AB31" s="245" t="str">
        <f>IFERROR(IF(AND(U30="Probabilidad",U31="Probabilidad"),(AD30-(+AD30*X31)),IF(AND(U30="Impacto",U31="Probabilidad"),(AD29-(+AD29*X31)),IF(U31="Impacto",AD30,""))),"")</f>
        <v/>
      </c>
      <c r="AC31" s="246" t="str">
        <f t="shared" si="4"/>
        <v/>
      </c>
      <c r="AD31" s="247" t="str">
        <f t="shared" si="2"/>
        <v/>
      </c>
      <c r="AE31" s="246" t="str">
        <f t="shared" si="5"/>
        <v/>
      </c>
      <c r="AF31" s="247" t="str">
        <f>IFERROR(IF(AND(U30="Impacto",U31="Impacto"),(AF30-(+AF30*X31)),IF(AND(U30="Probabilidad",U31="Impacto"),(AF29-(+AF29*X31)),IF(U31="Probabilidad",AF30,""))),"")</f>
        <v/>
      </c>
      <c r="AG31" s="248" t="str">
        <f t="shared" si="3"/>
        <v/>
      </c>
      <c r="AH31" s="249"/>
      <c r="AI31" s="250"/>
      <c r="AJ31" s="251"/>
      <c r="AK31" s="252"/>
      <c r="AL31" s="252"/>
      <c r="AM31" s="250"/>
      <c r="AN31" s="374"/>
      <c r="AO31" s="376"/>
      <c r="AP31" s="376"/>
      <c r="AQ31" s="376"/>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508"/>
      <c r="B32" s="849"/>
      <c r="C32" s="849"/>
      <c r="D32" s="511"/>
      <c r="E32" s="511"/>
      <c r="F32" s="511"/>
      <c r="G32" s="514"/>
      <c r="H32" s="511"/>
      <c r="I32" s="511"/>
      <c r="J32" s="349"/>
      <c r="K32" s="517"/>
      <c r="L32" s="502"/>
      <c r="M32" s="496"/>
      <c r="N32" s="499"/>
      <c r="O32" s="496">
        <f>IF(NOT(ISERROR(MATCH(N32,_xlfn.ANCHORARRAY(G43),0))),M45&amp;"Por favor no seleccionar los criterios de impacto",N32)</f>
        <v>0</v>
      </c>
      <c r="P32" s="502"/>
      <c r="Q32" s="496"/>
      <c r="R32" s="505"/>
      <c r="S32" s="240">
        <v>5</v>
      </c>
      <c r="T32" s="241"/>
      <c r="U32" s="242" t="str">
        <f t="shared" si="0"/>
        <v/>
      </c>
      <c r="V32" s="243"/>
      <c r="W32" s="243"/>
      <c r="X32" s="244" t="str">
        <f t="shared" si="1"/>
        <v/>
      </c>
      <c r="Y32" s="243"/>
      <c r="Z32" s="243"/>
      <c r="AA32" s="243"/>
      <c r="AB32" s="256" t="str">
        <f>IFERROR(IF(AND(U31="Probabilidad",U32="Probabilidad"),(AD31-(+AD31*X32)),IF(AND(U31="Impacto",U32="Probabilidad"),(AD30-(+AD30*X32)),IF(U32="Impacto",AD31,""))),"")</f>
        <v/>
      </c>
      <c r="AC32" s="246" t="str">
        <f>IFERROR(IF(AB32="","",IF(AB32&lt;=0.2,"Muy Baja",IF(AB32&lt;=0.4,"Baja",IF(AB32&lt;=0.6,"Media",IF(AB32&lt;=0.8,"Alta","Muy Alta"))))),"")</f>
        <v/>
      </c>
      <c r="AD32" s="247" t="str">
        <f t="shared" si="2"/>
        <v/>
      </c>
      <c r="AE32" s="246" t="str">
        <f t="shared" si="5"/>
        <v/>
      </c>
      <c r="AF32" s="247" t="str">
        <f>IFERROR(IF(AND(U31="Impacto",U32="Impacto"),(AF31-(+AF31*X32)),IF(AND(U31="Probabilidad",U32="Impacto"),(AF30-(+AF30*X32)),IF(U32="Probabilidad",AF31,""))),"")</f>
        <v/>
      </c>
      <c r="AG32" s="248" t="str">
        <f t="shared" si="3"/>
        <v/>
      </c>
      <c r="AH32" s="249"/>
      <c r="AI32" s="250"/>
      <c r="AJ32" s="251"/>
      <c r="AK32" s="252"/>
      <c r="AL32" s="252"/>
      <c r="AM32" s="250"/>
      <c r="AN32" s="374"/>
      <c r="AO32" s="376"/>
      <c r="AP32" s="376"/>
      <c r="AQ32" s="376"/>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509"/>
      <c r="B33" s="850"/>
      <c r="C33" s="850"/>
      <c r="D33" s="512"/>
      <c r="E33" s="512"/>
      <c r="F33" s="512"/>
      <c r="G33" s="515"/>
      <c r="H33" s="512"/>
      <c r="I33" s="512"/>
      <c r="J33" s="350"/>
      <c r="K33" s="518"/>
      <c r="L33" s="503"/>
      <c r="M33" s="497"/>
      <c r="N33" s="500"/>
      <c r="O33" s="497">
        <f>IF(NOT(ISERROR(MATCH(N33,_xlfn.ANCHORARRAY(G44),0))),M46&amp;"Por favor no seleccionar los criterios de impacto",N33)</f>
        <v>0</v>
      </c>
      <c r="P33" s="503"/>
      <c r="Q33" s="497"/>
      <c r="R33" s="506"/>
      <c r="S33" s="240">
        <v>6</v>
      </c>
      <c r="T33" s="241"/>
      <c r="U33" s="242" t="str">
        <f t="shared" si="0"/>
        <v/>
      </c>
      <c r="V33" s="243"/>
      <c r="W33" s="243"/>
      <c r="X33" s="244" t="str">
        <f t="shared" si="1"/>
        <v/>
      </c>
      <c r="Y33" s="243"/>
      <c r="Z33" s="243"/>
      <c r="AA33" s="243"/>
      <c r="AB33" s="245" t="str">
        <f>IFERROR(IF(AND(U32="Probabilidad",U33="Probabilidad"),(AD32-(+AD32*X33)),IF(AND(U32="Impacto",U33="Probabilidad"),(AD31-(+AD31*X33)),IF(U33="Impacto",AD32,""))),"")</f>
        <v/>
      </c>
      <c r="AC33" s="246" t="str">
        <f t="shared" si="4"/>
        <v/>
      </c>
      <c r="AD33" s="247" t="str">
        <f t="shared" si="2"/>
        <v/>
      </c>
      <c r="AE33" s="246" t="str">
        <f t="shared" si="5"/>
        <v/>
      </c>
      <c r="AF33" s="247" t="str">
        <f>IFERROR(IF(AND(U32="Impacto",U33="Impacto"),(AF32-(+AF32*X33)),IF(AND(U32="Probabilidad",U33="Impacto"),(AF31-(+AF31*X33)),IF(U33="Probabilidad",AF32,""))),"")</f>
        <v/>
      </c>
      <c r="AG33" s="248" t="str">
        <f t="shared" si="3"/>
        <v/>
      </c>
      <c r="AH33" s="249"/>
      <c r="AI33" s="250"/>
      <c r="AJ33" s="251"/>
      <c r="AK33" s="252"/>
      <c r="AL33" s="252"/>
      <c r="AM33" s="250"/>
      <c r="AN33" s="374"/>
      <c r="AO33" s="376"/>
      <c r="AP33" s="376"/>
      <c r="AQ33" s="376"/>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507">
        <v>5</v>
      </c>
      <c r="B34" s="848"/>
      <c r="C34" s="848"/>
      <c r="D34" s="510"/>
      <c r="E34" s="510"/>
      <c r="F34" s="510"/>
      <c r="G34" s="513"/>
      <c r="H34" s="510"/>
      <c r="I34" s="510"/>
      <c r="J34" s="348"/>
      <c r="K34" s="516"/>
      <c r="L34" s="501" t="str">
        <f>IF(K34&lt;=0,"",IF(K34&lt;=2,"Muy Baja",IF(K34&lt;=24,"Baja",IF(K34&lt;=500,"Media",IF(K34&lt;=5000,"Alta","Muy Alta")))))</f>
        <v/>
      </c>
      <c r="M34" s="495" t="str">
        <f>IF(L34="","",IF(L34="Muy Baja",0.2,IF(L34="Baja",0.4,IF(L34="Media",0.6,IF(L34="Alta",0.8,IF(L34="Muy Alta",1,))))))</f>
        <v/>
      </c>
      <c r="N34" s="498"/>
      <c r="O34" s="495">
        <f>IF(NOT(ISERROR(MATCH(N34,'Tabla Impacto'!$B$221:$B$223,0))),'Tabla Impacto'!$F$223&amp;"Por favor no seleccionar los criterios de impacto(Afectación Económica o presupuestal y Pérdida Reputacional)",N34)</f>
        <v>0</v>
      </c>
      <c r="P34" s="501" t="str">
        <f>IF(OR(O34='Tabla Impacto'!$C$11,O34='Tabla Impacto'!$D$11),"Leve",IF(OR(O34='Tabla Impacto'!$C$12,O34='Tabla Impacto'!$D$12),"Menor",IF(OR(O34='Tabla Impacto'!$C$13,O34='Tabla Impacto'!$D$13),"Moderado",IF(OR(O34='Tabla Impacto'!$C$14,O34='Tabla Impacto'!$D$14),"Mayor",IF(OR(O34='Tabla Impacto'!$C$15,O34='Tabla Impacto'!$D$15),"Catastrófico","")))))</f>
        <v/>
      </c>
      <c r="Q34" s="495" t="str">
        <f>IF(P34="","",IF(P34="Leve",0.2,IF(P34="Menor",0.4,IF(P34="Moderado",0.6,IF(P34="Mayor",0.8,IF(P34="Catastrófico",1,))))))</f>
        <v/>
      </c>
      <c r="R34" s="50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 t="shared" si="0"/>
        <v/>
      </c>
      <c r="V34" s="243"/>
      <c r="W34" s="243"/>
      <c r="X34" s="244" t="str">
        <f t="shared" si="1"/>
        <v/>
      </c>
      <c r="Y34" s="243"/>
      <c r="Z34" s="243"/>
      <c r="AA34" s="243"/>
      <c r="AB34" s="245" t="str">
        <f>IFERROR(IF(U34="Probabilidad",(M34-(+M34*X34)),IF(U34="Impacto",M34,"")),"")</f>
        <v/>
      </c>
      <c r="AC34" s="246" t="str">
        <f>IFERROR(IF(AB34="","",IF(AB34&lt;=0.2,"Muy Baja",IF(AB34&lt;=0.4,"Baja",IF(AB34&lt;=0.6,"Media",IF(AB34&lt;=0.8,"Alta","Muy Alta"))))),"")</f>
        <v/>
      </c>
      <c r="AD34" s="247" t="str">
        <f t="shared" si="2"/>
        <v/>
      </c>
      <c r="AE34" s="246" t="str">
        <f>IFERROR(IF(AF34="","",IF(AF34&lt;=0.2,"Leve",IF(AF34&lt;=0.4,"Menor",IF(AF34&lt;=0.6,"Moderado",IF(AF34&lt;=0.8,"Mayor","Catastrófico"))))),"")</f>
        <v/>
      </c>
      <c r="AF34" s="247" t="str">
        <f>IFERROR(IF(U34="Impacto",(Q34-(+Q34*X34)),IF(U34="Probabilidad",Q34,"")),"")</f>
        <v/>
      </c>
      <c r="AG34" s="248" t="str">
        <f t="shared" si="3"/>
        <v/>
      </c>
      <c r="AH34" s="249"/>
      <c r="AI34" s="250"/>
      <c r="AJ34" s="251"/>
      <c r="AK34" s="252"/>
      <c r="AL34" s="252"/>
      <c r="AM34" s="250"/>
      <c r="AN34" s="374"/>
      <c r="AO34" s="376"/>
      <c r="AP34" s="376"/>
      <c r="AQ34" s="376"/>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508"/>
      <c r="B35" s="849"/>
      <c r="C35" s="849"/>
      <c r="D35" s="511"/>
      <c r="E35" s="511"/>
      <c r="F35" s="511"/>
      <c r="G35" s="514"/>
      <c r="H35" s="511"/>
      <c r="I35" s="511"/>
      <c r="J35" s="349"/>
      <c r="K35" s="517"/>
      <c r="L35" s="502"/>
      <c r="M35" s="496"/>
      <c r="N35" s="499"/>
      <c r="O35" s="496">
        <f>IF(NOT(ISERROR(MATCH(N35,_xlfn.ANCHORARRAY(G46),0))),M48&amp;"Por favor no seleccionar los criterios de impacto",N35)</f>
        <v>0</v>
      </c>
      <c r="P35" s="502"/>
      <c r="Q35" s="496"/>
      <c r="R35" s="505"/>
      <c r="S35" s="240">
        <v>2</v>
      </c>
      <c r="T35" s="241"/>
      <c r="U35" s="242" t="str">
        <f t="shared" si="0"/>
        <v/>
      </c>
      <c r="V35" s="243"/>
      <c r="W35" s="243"/>
      <c r="X35" s="244" t="str">
        <f t="shared" si="1"/>
        <v/>
      </c>
      <c r="Y35" s="243"/>
      <c r="Z35" s="243"/>
      <c r="AA35" s="243"/>
      <c r="AB35" s="245" t="str">
        <f>IFERROR(IF(AND(U34="Probabilidad",U35="Probabilidad"),(AD34-(+AD34*X35)),IF(U35="Probabilidad",(M34-(+M34*X35)),IF(U35="Impacto",AD34,""))),"")</f>
        <v/>
      </c>
      <c r="AC35" s="246" t="str">
        <f t="shared" si="4"/>
        <v/>
      </c>
      <c r="AD35" s="247" t="str">
        <f t="shared" si="2"/>
        <v/>
      </c>
      <c r="AE35" s="246" t="str">
        <f t="shared" si="5"/>
        <v/>
      </c>
      <c r="AF35" s="247" t="str">
        <f>IFERROR(IF(AND(U34="Impacto",U35="Impacto"),(AF34-(+AF34*X35)),IF(U35="Impacto",(Q34-(+Q34*X35)),IF(U35="Probabilidad",AF34,""))),"")</f>
        <v/>
      </c>
      <c r="AG35" s="248" t="str">
        <f t="shared" si="3"/>
        <v/>
      </c>
      <c r="AH35" s="249"/>
      <c r="AI35" s="250"/>
      <c r="AJ35" s="251"/>
      <c r="AK35" s="252"/>
      <c r="AL35" s="252"/>
      <c r="AM35" s="250"/>
      <c r="AN35" s="374"/>
      <c r="AO35" s="376"/>
      <c r="AP35" s="376"/>
      <c r="AQ35" s="376"/>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508"/>
      <c r="B36" s="849"/>
      <c r="C36" s="849"/>
      <c r="D36" s="511"/>
      <c r="E36" s="511"/>
      <c r="F36" s="511"/>
      <c r="G36" s="514"/>
      <c r="H36" s="511"/>
      <c r="I36" s="511"/>
      <c r="J36" s="349"/>
      <c r="K36" s="517"/>
      <c r="L36" s="502"/>
      <c r="M36" s="496"/>
      <c r="N36" s="499"/>
      <c r="O36" s="496">
        <f>IF(NOT(ISERROR(MATCH(N36,_xlfn.ANCHORARRAY(G47),0))),M49&amp;"Por favor no seleccionar los criterios de impacto",N36)</f>
        <v>0</v>
      </c>
      <c r="P36" s="502"/>
      <c r="Q36" s="496"/>
      <c r="R36" s="505"/>
      <c r="S36" s="240">
        <v>3</v>
      </c>
      <c r="T36" s="255"/>
      <c r="U36" s="242" t="str">
        <f t="shared" si="0"/>
        <v/>
      </c>
      <c r="V36" s="243"/>
      <c r="W36" s="243"/>
      <c r="X36" s="244" t="str">
        <f t="shared" si="1"/>
        <v/>
      </c>
      <c r="Y36" s="243"/>
      <c r="Z36" s="243"/>
      <c r="AA36" s="243"/>
      <c r="AB36" s="245" t="str">
        <f>IFERROR(IF(AND(U35="Probabilidad",U36="Probabilidad"),(AD35-(+AD35*X36)),IF(AND(U35="Impacto",U36="Probabilidad"),(AD34-(+AD34*X36)),IF(U36="Impacto",AD35,""))),"")</f>
        <v/>
      </c>
      <c r="AC36" s="246" t="str">
        <f t="shared" si="4"/>
        <v/>
      </c>
      <c r="AD36" s="247" t="str">
        <f t="shared" si="2"/>
        <v/>
      </c>
      <c r="AE36" s="246" t="str">
        <f t="shared" si="5"/>
        <v/>
      </c>
      <c r="AF36" s="247" t="str">
        <f>IFERROR(IF(AND(U35="Impacto",U36="Impacto"),(AF35-(+AF35*X36)),IF(AND(U35="Probabilidad",U36="Impacto"),(AF34-(+AF34*X36)),IF(U36="Probabilidad",AF35,""))),"")</f>
        <v/>
      </c>
      <c r="AG36" s="248" t="str">
        <f t="shared" si="3"/>
        <v/>
      </c>
      <c r="AH36" s="249"/>
      <c r="AI36" s="250"/>
      <c r="AJ36" s="251"/>
      <c r="AK36" s="252"/>
      <c r="AL36" s="252"/>
      <c r="AM36" s="250"/>
      <c r="AN36" s="374"/>
      <c r="AO36" s="376"/>
      <c r="AP36" s="376"/>
      <c r="AQ36" s="376"/>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508"/>
      <c r="B37" s="849"/>
      <c r="C37" s="849"/>
      <c r="D37" s="511"/>
      <c r="E37" s="511"/>
      <c r="F37" s="511"/>
      <c r="G37" s="514"/>
      <c r="H37" s="511"/>
      <c r="I37" s="511"/>
      <c r="J37" s="349"/>
      <c r="K37" s="517"/>
      <c r="L37" s="502"/>
      <c r="M37" s="496"/>
      <c r="N37" s="499"/>
      <c r="O37" s="496">
        <f>IF(NOT(ISERROR(MATCH(N37,_xlfn.ANCHORARRAY(G48),0))),M50&amp;"Por favor no seleccionar los criterios de impacto",N37)</f>
        <v>0</v>
      </c>
      <c r="P37" s="502"/>
      <c r="Q37" s="496"/>
      <c r="R37" s="505"/>
      <c r="S37" s="240">
        <v>4</v>
      </c>
      <c r="T37" s="241"/>
      <c r="U37" s="242" t="str">
        <f t="shared" si="0"/>
        <v/>
      </c>
      <c r="V37" s="243"/>
      <c r="W37" s="243"/>
      <c r="X37" s="244" t="str">
        <f t="shared" si="1"/>
        <v/>
      </c>
      <c r="Y37" s="243"/>
      <c r="Z37" s="243"/>
      <c r="AA37" s="243"/>
      <c r="AB37" s="245" t="str">
        <f>IFERROR(IF(AND(U36="Probabilidad",U37="Probabilidad"),(AD36-(+AD36*X37)),IF(AND(U36="Impacto",U37="Probabilidad"),(AD35-(+AD35*X37)),IF(U37="Impacto",AD36,""))),"")</f>
        <v/>
      </c>
      <c r="AC37" s="246" t="str">
        <f t="shared" si="4"/>
        <v/>
      </c>
      <c r="AD37" s="247" t="str">
        <f t="shared" si="2"/>
        <v/>
      </c>
      <c r="AE37" s="246" t="str">
        <f t="shared" si="5"/>
        <v/>
      </c>
      <c r="AF37" s="247" t="str">
        <f>IFERROR(IF(AND(U36="Impacto",U37="Impacto"),(AF36-(+AF36*X37)),IF(AND(U36="Probabilidad",U37="Impacto"),(AF35-(+AF35*X37)),IF(U37="Probabilidad",AF36,""))),"")</f>
        <v/>
      </c>
      <c r="AG37" s="248" t="str">
        <f t="shared" si="3"/>
        <v/>
      </c>
      <c r="AH37" s="249"/>
      <c r="AI37" s="250"/>
      <c r="AJ37" s="251"/>
      <c r="AK37" s="252"/>
      <c r="AL37" s="252"/>
      <c r="AM37" s="250"/>
      <c r="AN37" s="374"/>
      <c r="AO37" s="376"/>
      <c r="AP37" s="376"/>
      <c r="AQ37" s="376"/>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508"/>
      <c r="B38" s="849"/>
      <c r="C38" s="849"/>
      <c r="D38" s="511"/>
      <c r="E38" s="511"/>
      <c r="F38" s="511"/>
      <c r="G38" s="514"/>
      <c r="H38" s="511"/>
      <c r="I38" s="511"/>
      <c r="J38" s="349"/>
      <c r="K38" s="517"/>
      <c r="L38" s="502"/>
      <c r="M38" s="496"/>
      <c r="N38" s="499"/>
      <c r="O38" s="496">
        <f>IF(NOT(ISERROR(MATCH(N38,_xlfn.ANCHORARRAY(G49),0))),M51&amp;"Por favor no seleccionar los criterios de impacto",N38)</f>
        <v>0</v>
      </c>
      <c r="P38" s="502"/>
      <c r="Q38" s="496"/>
      <c r="R38" s="505"/>
      <c r="S38" s="240">
        <v>5</v>
      </c>
      <c r="T38" s="241"/>
      <c r="U38" s="242" t="str">
        <f t="shared" si="0"/>
        <v/>
      </c>
      <c r="V38" s="243"/>
      <c r="W38" s="243"/>
      <c r="X38" s="244" t="str">
        <f t="shared" si="1"/>
        <v/>
      </c>
      <c r="Y38" s="243"/>
      <c r="Z38" s="243"/>
      <c r="AA38" s="243"/>
      <c r="AB38" s="245" t="str">
        <f>IFERROR(IF(AND(U37="Probabilidad",U38="Probabilidad"),(AD37-(+AD37*X38)),IF(AND(U37="Impacto",U38="Probabilidad"),(AD36-(+AD36*X38)),IF(U38="Impacto",AD37,""))),"")</f>
        <v/>
      </c>
      <c r="AC38" s="246" t="str">
        <f t="shared" si="4"/>
        <v/>
      </c>
      <c r="AD38" s="247" t="str">
        <f t="shared" si="2"/>
        <v/>
      </c>
      <c r="AE38" s="246" t="str">
        <f t="shared" si="5"/>
        <v/>
      </c>
      <c r="AF38" s="247" t="str">
        <f>IFERROR(IF(AND(U37="Impacto",U38="Impacto"),(AF37-(+AF37*X38)),IF(AND(U37="Probabilidad",U38="Impacto"),(AF36-(+AF36*X38)),IF(U38="Probabilidad",AF37,""))),"")</f>
        <v/>
      </c>
      <c r="AG38" s="248" t="str">
        <f t="shared" si="3"/>
        <v/>
      </c>
      <c r="AH38" s="249"/>
      <c r="AI38" s="250"/>
      <c r="AJ38" s="251"/>
      <c r="AK38" s="252"/>
      <c r="AL38" s="252"/>
      <c r="AM38" s="250"/>
      <c r="AN38" s="374"/>
      <c r="AO38" s="376"/>
      <c r="AP38" s="376"/>
      <c r="AQ38" s="376"/>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509"/>
      <c r="B39" s="850"/>
      <c r="C39" s="850"/>
      <c r="D39" s="512"/>
      <c r="E39" s="512"/>
      <c r="F39" s="512"/>
      <c r="G39" s="515"/>
      <c r="H39" s="512"/>
      <c r="I39" s="512"/>
      <c r="J39" s="350"/>
      <c r="K39" s="518"/>
      <c r="L39" s="503"/>
      <c r="M39" s="497"/>
      <c r="N39" s="500"/>
      <c r="O39" s="497">
        <f>IF(NOT(ISERROR(MATCH(N39,_xlfn.ANCHORARRAY(G50),0))),M52&amp;"Por favor no seleccionar los criterios de impacto",N39)</f>
        <v>0</v>
      </c>
      <c r="P39" s="503"/>
      <c r="Q39" s="497"/>
      <c r="R39" s="506"/>
      <c r="S39" s="240">
        <v>6</v>
      </c>
      <c r="T39" s="241"/>
      <c r="U39" s="242" t="str">
        <f t="shared" si="0"/>
        <v/>
      </c>
      <c r="V39" s="243"/>
      <c r="W39" s="243"/>
      <c r="X39" s="244" t="str">
        <f t="shared" si="1"/>
        <v/>
      </c>
      <c r="Y39" s="243"/>
      <c r="Z39" s="243"/>
      <c r="AA39" s="243"/>
      <c r="AB39" s="245" t="str">
        <f>IFERROR(IF(AND(U38="Probabilidad",U39="Probabilidad"),(AD38-(+AD38*X39)),IF(AND(U38="Impacto",U39="Probabilidad"),(AD37-(+AD37*X39)),IF(U39="Impacto",AD38,""))),"")</f>
        <v/>
      </c>
      <c r="AC39" s="246" t="str">
        <f t="shared" si="4"/>
        <v/>
      </c>
      <c r="AD39" s="247" t="str">
        <f t="shared" si="2"/>
        <v/>
      </c>
      <c r="AE39" s="246" t="str">
        <f t="shared" si="5"/>
        <v/>
      </c>
      <c r="AF39" s="247" t="str">
        <f>IFERROR(IF(AND(U38="Impacto",U39="Impacto"),(AF38-(+AF38*X39)),IF(AND(U38="Probabilidad",U39="Impacto"),(AF37-(+AF37*X39)),IF(U39="Probabilidad",AF38,""))),"")</f>
        <v/>
      </c>
      <c r="AG39" s="248" t="str">
        <f t="shared" si="3"/>
        <v/>
      </c>
      <c r="AH39" s="249"/>
      <c r="AI39" s="250"/>
      <c r="AJ39" s="251"/>
      <c r="AK39" s="252"/>
      <c r="AL39" s="252"/>
      <c r="AM39" s="250"/>
      <c r="AN39" s="374"/>
      <c r="AO39" s="376"/>
      <c r="AP39" s="376"/>
      <c r="AQ39" s="376"/>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507">
        <v>6</v>
      </c>
      <c r="B40" s="848"/>
      <c r="C40" s="848"/>
      <c r="D40" s="510"/>
      <c r="E40" s="510"/>
      <c r="F40" s="510"/>
      <c r="G40" s="513"/>
      <c r="H40" s="510"/>
      <c r="I40" s="510"/>
      <c r="J40" s="348"/>
      <c r="K40" s="516"/>
      <c r="L40" s="501" t="str">
        <f>IF(K40&lt;=0,"",IF(K40&lt;=2,"Muy Baja",IF(K40&lt;=24,"Baja",IF(K40&lt;=500,"Media",IF(K40&lt;=5000,"Alta","Muy Alta")))))</f>
        <v/>
      </c>
      <c r="M40" s="495" t="str">
        <f>IF(L40="","",IF(L40="Muy Baja",0.2,IF(L40="Baja",0.4,IF(L40="Media",0.6,IF(L40="Alta",0.8,IF(L40="Muy Alta",1,))))))</f>
        <v/>
      </c>
      <c r="N40" s="498"/>
      <c r="O40" s="495">
        <f>IF(NOT(ISERROR(MATCH(N40,'Tabla Impacto'!$B$221:$B$223,0))),'Tabla Impacto'!$F$223&amp;"Por favor no seleccionar los criterios de impacto(Afectación Económica o presupuestal y Pérdida Reputacional)",N40)</f>
        <v>0</v>
      </c>
      <c r="P40" s="501" t="str">
        <f>IF(OR(O40='Tabla Impacto'!$C$11,O40='Tabla Impacto'!$D$11),"Leve",IF(OR(O40='Tabla Impacto'!$C$12,O40='Tabla Impacto'!$D$12),"Menor",IF(OR(O40='Tabla Impacto'!$C$13,O40='Tabla Impacto'!$D$13),"Moderado",IF(OR(O40='Tabla Impacto'!$C$14,O40='Tabla Impacto'!$D$14),"Mayor",IF(OR(O40='Tabla Impacto'!$C$15,O40='Tabla Impacto'!$D$15),"Catastrófico","")))))</f>
        <v/>
      </c>
      <c r="Q40" s="495" t="str">
        <f>IF(P40="","",IF(P40="Leve",0.2,IF(P40="Menor",0.4,IF(P40="Moderado",0.6,IF(P40="Mayor",0.8,IF(P40="Catastrófico",1,))))))</f>
        <v/>
      </c>
      <c r="R40" s="50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 t="shared" si="0"/>
        <v/>
      </c>
      <c r="V40" s="243"/>
      <c r="W40" s="243"/>
      <c r="X40" s="244" t="str">
        <f t="shared" si="1"/>
        <v/>
      </c>
      <c r="Y40" s="243"/>
      <c r="Z40" s="243"/>
      <c r="AA40" s="243"/>
      <c r="AB40" s="245" t="str">
        <f>IFERROR(IF(U40="Probabilidad",(M40-(+M40*X40)),IF(U40="Impacto",M40,"")),"")</f>
        <v/>
      </c>
      <c r="AC40" s="246" t="str">
        <f>IFERROR(IF(AB40="","",IF(AB40&lt;=0.2,"Muy Baja",IF(AB40&lt;=0.4,"Baja",IF(AB40&lt;=0.6,"Media",IF(AB40&lt;=0.8,"Alta","Muy Alta"))))),"")</f>
        <v/>
      </c>
      <c r="AD40" s="247" t="str">
        <f t="shared" si="2"/>
        <v/>
      </c>
      <c r="AE40" s="246" t="str">
        <f>IFERROR(IF(AF40="","",IF(AF40&lt;=0.2,"Leve",IF(AF40&lt;=0.4,"Menor",IF(AF40&lt;=0.6,"Moderado",IF(AF40&lt;=0.8,"Mayor","Catastrófico"))))),"")</f>
        <v/>
      </c>
      <c r="AF40" s="247" t="str">
        <f>IFERROR(IF(U40="Impacto",(Q40-(+Q40*X40)),IF(U40="Probabilidad",Q40,"")),"")</f>
        <v/>
      </c>
      <c r="AG40" s="248" t="str">
        <f t="shared" si="3"/>
        <v/>
      </c>
      <c r="AH40" s="249"/>
      <c r="AI40" s="250"/>
      <c r="AJ40" s="251"/>
      <c r="AK40" s="252"/>
      <c r="AL40" s="252"/>
      <c r="AM40" s="250"/>
      <c r="AN40" s="374"/>
      <c r="AO40" s="376"/>
      <c r="AP40" s="376"/>
      <c r="AQ40" s="376"/>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508"/>
      <c r="B41" s="849"/>
      <c r="C41" s="849"/>
      <c r="D41" s="511"/>
      <c r="E41" s="511"/>
      <c r="F41" s="511"/>
      <c r="G41" s="514"/>
      <c r="H41" s="511"/>
      <c r="I41" s="511"/>
      <c r="J41" s="349"/>
      <c r="K41" s="517"/>
      <c r="L41" s="502"/>
      <c r="M41" s="496"/>
      <c r="N41" s="499"/>
      <c r="O41" s="496">
        <f>IF(NOT(ISERROR(MATCH(N41,_xlfn.ANCHORARRAY(G52),0))),M54&amp;"Por favor no seleccionar los criterios de impacto",N41)</f>
        <v>0</v>
      </c>
      <c r="P41" s="502"/>
      <c r="Q41" s="496"/>
      <c r="R41" s="505"/>
      <c r="S41" s="240">
        <v>2</v>
      </c>
      <c r="T41" s="241"/>
      <c r="U41" s="242" t="str">
        <f t="shared" si="0"/>
        <v/>
      </c>
      <c r="V41" s="243"/>
      <c r="W41" s="243"/>
      <c r="X41" s="244" t="str">
        <f t="shared" si="1"/>
        <v/>
      </c>
      <c r="Y41" s="243"/>
      <c r="Z41" s="243"/>
      <c r="AA41" s="243"/>
      <c r="AB41" s="245" t="str">
        <f>IFERROR(IF(AND(U40="Probabilidad",U41="Probabilidad"),(AD40-(+AD40*X41)),IF(U41="Probabilidad",(M40-(+M40*X41)),IF(U41="Impacto",AD40,""))),"")</f>
        <v/>
      </c>
      <c r="AC41" s="246" t="str">
        <f t="shared" si="4"/>
        <v/>
      </c>
      <c r="AD41" s="247" t="str">
        <f t="shared" si="2"/>
        <v/>
      </c>
      <c r="AE41" s="246" t="str">
        <f t="shared" si="5"/>
        <v/>
      </c>
      <c r="AF41" s="247" t="str">
        <f>IFERROR(IF(AND(U40="Impacto",U41="Impacto"),(AF40-(+AF40*X41)),IF(U41="Impacto",(Q40-(+Q40*X41)),IF(U41="Probabilidad",AF40,""))),"")</f>
        <v/>
      </c>
      <c r="AG41" s="248" t="str">
        <f t="shared" si="3"/>
        <v/>
      </c>
      <c r="AH41" s="249"/>
      <c r="AI41" s="250"/>
      <c r="AJ41" s="251"/>
      <c r="AK41" s="252"/>
      <c r="AL41" s="252"/>
      <c r="AM41" s="250"/>
      <c r="AN41" s="374"/>
      <c r="AO41" s="376"/>
      <c r="AP41" s="376"/>
      <c r="AQ41" s="376"/>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508"/>
      <c r="B42" s="849"/>
      <c r="C42" s="849"/>
      <c r="D42" s="511"/>
      <c r="E42" s="511"/>
      <c r="F42" s="511"/>
      <c r="G42" s="514"/>
      <c r="H42" s="511"/>
      <c r="I42" s="511"/>
      <c r="J42" s="349"/>
      <c r="K42" s="517"/>
      <c r="L42" s="502"/>
      <c r="M42" s="496"/>
      <c r="N42" s="499"/>
      <c r="O42" s="496">
        <f>IF(NOT(ISERROR(MATCH(N42,_xlfn.ANCHORARRAY(G53),0))),M55&amp;"Por favor no seleccionar los criterios de impacto",N42)</f>
        <v>0</v>
      </c>
      <c r="P42" s="502"/>
      <c r="Q42" s="496"/>
      <c r="R42" s="505"/>
      <c r="S42" s="240">
        <v>3</v>
      </c>
      <c r="T42" s="255"/>
      <c r="U42" s="242" t="str">
        <f t="shared" ref="U42:U69" si="6">IF(OR(V42="Preventivo",V42="Detectivo"),"Probabilidad",IF(V42="Correctivo","Impacto",""))</f>
        <v/>
      </c>
      <c r="V42" s="243"/>
      <c r="W42" s="243"/>
      <c r="X42" s="244" t="str">
        <f t="shared" ref="X42:X69" si="7">IF(AND(V42="Preventivo",W42="Automático"),"50%",IF(AND(V42="Preventivo",W42="Manual"),"40%",IF(AND(V42="Detectivo",W42="Automático"),"40%",IF(AND(V42="Detectivo",W42="Manual"),"30%",IF(AND(V42="Correctivo",W42="Automático"),"35%",IF(AND(V42="Correctivo",W42="Manual"),"25%",""))))))</f>
        <v/>
      </c>
      <c r="Y42" s="243"/>
      <c r="Z42" s="243"/>
      <c r="AA42" s="243"/>
      <c r="AB42" s="245" t="str">
        <f>IFERROR(IF(AND(U41="Probabilidad",U42="Probabilidad"),(AD41-(+AD41*X42)),IF(AND(U41="Impacto",U42="Probabilidad"),(AD40-(+AD40*X42)),IF(U42="Impacto",AD41,""))),"")</f>
        <v/>
      </c>
      <c r="AC42" s="246" t="str">
        <f t="shared" si="4"/>
        <v/>
      </c>
      <c r="AD42" s="247" t="str">
        <f t="shared" ref="AD42:AD69" si="8">+AB42</f>
        <v/>
      </c>
      <c r="AE42" s="246" t="str">
        <f t="shared" si="5"/>
        <v/>
      </c>
      <c r="AF42" s="247" t="str">
        <f>IFERROR(IF(AND(U41="Impacto",U42="Impacto"),(AF41-(+AF41*X42)),IF(AND(U41="Probabilidad",U42="Impacto"),(AF40-(+AF40*X42)),IF(U42="Probabilidad",AF41,""))),"")</f>
        <v/>
      </c>
      <c r="AG42" s="24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9"/>
      <c r="AI42" s="250"/>
      <c r="AJ42" s="251"/>
      <c r="AK42" s="252"/>
      <c r="AL42" s="252"/>
      <c r="AM42" s="250"/>
      <c r="AN42" s="374"/>
      <c r="AO42" s="376"/>
      <c r="AP42" s="376"/>
      <c r="AQ42" s="376"/>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508"/>
      <c r="B43" s="849"/>
      <c r="C43" s="849"/>
      <c r="D43" s="511"/>
      <c r="E43" s="511"/>
      <c r="F43" s="511"/>
      <c r="G43" s="514"/>
      <c r="H43" s="511"/>
      <c r="I43" s="511"/>
      <c r="J43" s="349"/>
      <c r="K43" s="517"/>
      <c r="L43" s="502"/>
      <c r="M43" s="496"/>
      <c r="N43" s="499"/>
      <c r="O43" s="496">
        <f>IF(NOT(ISERROR(MATCH(N43,_xlfn.ANCHORARRAY(G54),0))),M56&amp;"Por favor no seleccionar los criterios de impacto",N43)</f>
        <v>0</v>
      </c>
      <c r="P43" s="502"/>
      <c r="Q43" s="496"/>
      <c r="R43" s="505"/>
      <c r="S43" s="240">
        <v>4</v>
      </c>
      <c r="T43" s="241"/>
      <c r="U43" s="242" t="str">
        <f t="shared" si="6"/>
        <v/>
      </c>
      <c r="V43" s="243"/>
      <c r="W43" s="243"/>
      <c r="X43" s="244" t="str">
        <f t="shared" si="7"/>
        <v/>
      </c>
      <c r="Y43" s="243"/>
      <c r="Z43" s="243"/>
      <c r="AA43" s="243"/>
      <c r="AB43" s="245" t="str">
        <f>IFERROR(IF(AND(U42="Probabilidad",U43="Probabilidad"),(AD42-(+AD42*X43)),IF(AND(U42="Impacto",U43="Probabilidad"),(AD41-(+AD41*X43)),IF(U43="Impacto",AD42,""))),"")</f>
        <v/>
      </c>
      <c r="AC43" s="246" t="str">
        <f t="shared" si="4"/>
        <v/>
      </c>
      <c r="AD43" s="247" t="str">
        <f t="shared" si="8"/>
        <v/>
      </c>
      <c r="AE43" s="246" t="str">
        <f t="shared" si="5"/>
        <v/>
      </c>
      <c r="AF43" s="247" t="str">
        <f>IFERROR(IF(AND(U42="Impacto",U43="Impacto"),(AF42-(+AF42*X43)),IF(AND(U42="Probabilidad",U43="Impacto"),(AF41-(+AF41*X43)),IF(U43="Probabilidad",AF42,""))),"")</f>
        <v/>
      </c>
      <c r="AG43" s="248" t="str">
        <f t="shared" si="9"/>
        <v/>
      </c>
      <c r="AH43" s="249"/>
      <c r="AI43" s="250"/>
      <c r="AJ43" s="251"/>
      <c r="AK43" s="252"/>
      <c r="AL43" s="252"/>
      <c r="AM43" s="250"/>
      <c r="AN43" s="374"/>
      <c r="AO43" s="376"/>
      <c r="AP43" s="376"/>
      <c r="AQ43" s="376"/>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508"/>
      <c r="B44" s="849"/>
      <c r="C44" s="849"/>
      <c r="D44" s="511"/>
      <c r="E44" s="511"/>
      <c r="F44" s="511"/>
      <c r="G44" s="514"/>
      <c r="H44" s="511"/>
      <c r="I44" s="511"/>
      <c r="J44" s="349"/>
      <c r="K44" s="517"/>
      <c r="L44" s="502"/>
      <c r="M44" s="496"/>
      <c r="N44" s="499"/>
      <c r="O44" s="496">
        <f>IF(NOT(ISERROR(MATCH(N44,_xlfn.ANCHORARRAY(G55),0))),M57&amp;"Por favor no seleccionar los criterios de impacto",N44)</f>
        <v>0</v>
      </c>
      <c r="P44" s="502"/>
      <c r="Q44" s="496"/>
      <c r="R44" s="505"/>
      <c r="S44" s="240">
        <v>5</v>
      </c>
      <c r="T44" s="241"/>
      <c r="U44" s="242" t="str">
        <f t="shared" si="6"/>
        <v/>
      </c>
      <c r="V44" s="243"/>
      <c r="W44" s="243"/>
      <c r="X44" s="244" t="str">
        <f t="shared" si="7"/>
        <v/>
      </c>
      <c r="Y44" s="243"/>
      <c r="Z44" s="243"/>
      <c r="AA44" s="243"/>
      <c r="AB44" s="245" t="str">
        <f>IFERROR(IF(AND(U43="Probabilidad",U44="Probabilidad"),(AD43-(+AD43*X44)),IF(AND(U43="Impacto",U44="Probabilidad"),(AD42-(+AD42*X44)),IF(U44="Impacto",AD43,""))),"")</f>
        <v/>
      </c>
      <c r="AC44" s="246" t="str">
        <f t="shared" si="4"/>
        <v/>
      </c>
      <c r="AD44" s="247" t="str">
        <f t="shared" si="8"/>
        <v/>
      </c>
      <c r="AE44" s="246" t="str">
        <f t="shared" si="5"/>
        <v/>
      </c>
      <c r="AF44" s="247" t="str">
        <f>IFERROR(IF(AND(U43="Impacto",U44="Impacto"),(AF43-(+AF43*X44)),IF(AND(U43="Probabilidad",U44="Impacto"),(AF42-(+AF42*X44)),IF(U44="Probabilidad",AF43,""))),"")</f>
        <v/>
      </c>
      <c r="AG44" s="248" t="str">
        <f t="shared" si="9"/>
        <v/>
      </c>
      <c r="AH44" s="249"/>
      <c r="AI44" s="250"/>
      <c r="AJ44" s="251"/>
      <c r="AK44" s="252"/>
      <c r="AL44" s="252"/>
      <c r="AM44" s="250"/>
      <c r="AN44" s="374"/>
      <c r="AO44" s="376"/>
      <c r="AP44" s="376"/>
      <c r="AQ44" s="376"/>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509"/>
      <c r="B45" s="850"/>
      <c r="C45" s="850"/>
      <c r="D45" s="512"/>
      <c r="E45" s="512"/>
      <c r="F45" s="512"/>
      <c r="G45" s="515"/>
      <c r="H45" s="512"/>
      <c r="I45" s="512"/>
      <c r="J45" s="350"/>
      <c r="K45" s="518"/>
      <c r="L45" s="503"/>
      <c r="M45" s="497"/>
      <c r="N45" s="500"/>
      <c r="O45" s="497">
        <f>IF(NOT(ISERROR(MATCH(N45,_xlfn.ANCHORARRAY(G56),0))),M58&amp;"Por favor no seleccionar los criterios de impacto",N45)</f>
        <v>0</v>
      </c>
      <c r="P45" s="503"/>
      <c r="Q45" s="497"/>
      <c r="R45" s="506"/>
      <c r="S45" s="240">
        <v>6</v>
      </c>
      <c r="T45" s="241"/>
      <c r="U45" s="242" t="str">
        <f t="shared" si="6"/>
        <v/>
      </c>
      <c r="V45" s="243"/>
      <c r="W45" s="243"/>
      <c r="X45" s="244" t="str">
        <f t="shared" si="7"/>
        <v/>
      </c>
      <c r="Y45" s="243"/>
      <c r="Z45" s="243"/>
      <c r="AA45" s="243"/>
      <c r="AB45" s="245" t="str">
        <f>IFERROR(IF(AND(U44="Probabilidad",U45="Probabilidad"),(AD44-(+AD44*X45)),IF(AND(U44="Impacto",U45="Probabilidad"),(AD43-(+AD43*X45)),IF(U45="Impacto",AD44,""))),"")</f>
        <v/>
      </c>
      <c r="AC45" s="246" t="str">
        <f t="shared" si="4"/>
        <v/>
      </c>
      <c r="AD45" s="247" t="str">
        <f t="shared" si="8"/>
        <v/>
      </c>
      <c r="AE45" s="246" t="str">
        <f>IFERROR(IF(AF45="","",IF(AF45&lt;=0.2,"Leve",IF(AF45&lt;=0.4,"Menor",IF(AF45&lt;=0.6,"Moderado",IF(AF45&lt;=0.8,"Mayor","Catastrófico"))))),"")</f>
        <v/>
      </c>
      <c r="AF45" s="247" t="str">
        <f>IFERROR(IF(AND(U44="Impacto",U45="Impacto"),(AF44-(+AF44*X45)),IF(AND(U44="Probabilidad",U45="Impacto"),(AF43-(+AF43*X45)),IF(U45="Probabilidad",AF44,""))),"")</f>
        <v/>
      </c>
      <c r="AG45" s="248" t="str">
        <f t="shared" si="9"/>
        <v/>
      </c>
      <c r="AH45" s="249"/>
      <c r="AI45" s="250"/>
      <c r="AJ45" s="251"/>
      <c r="AK45" s="252"/>
      <c r="AL45" s="252"/>
      <c r="AM45" s="250"/>
      <c r="AN45" s="374"/>
      <c r="AO45" s="376"/>
      <c r="AP45" s="376"/>
      <c r="AQ45" s="376"/>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507">
        <v>7</v>
      </c>
      <c r="B46" s="848"/>
      <c r="C46" s="848"/>
      <c r="D46" s="510"/>
      <c r="E46" s="510"/>
      <c r="F46" s="510"/>
      <c r="G46" s="513"/>
      <c r="H46" s="510"/>
      <c r="I46" s="510"/>
      <c r="J46" s="348"/>
      <c r="K46" s="516"/>
      <c r="L46" s="501" t="str">
        <f>IF(K46&lt;=0,"",IF(K46&lt;=2,"Muy Baja",IF(K46&lt;=24,"Baja",IF(K46&lt;=500,"Media",IF(K46&lt;=5000,"Alta","Muy Alta")))))</f>
        <v/>
      </c>
      <c r="M46" s="495" t="str">
        <f>IF(L46="","",IF(L46="Muy Baja",0.2,IF(L46="Baja",0.4,IF(L46="Media",0.6,IF(L46="Alta",0.8,IF(L46="Muy Alta",1,))))))</f>
        <v/>
      </c>
      <c r="N46" s="498"/>
      <c r="O46" s="495">
        <f>IF(NOT(ISERROR(MATCH(N46,'Tabla Impacto'!$B$221:$B$223,0))),'Tabla Impacto'!$F$223&amp;"Por favor no seleccionar los criterios de impacto(Afectación Económica o presupuestal y Pérdida Reputacional)",N46)</f>
        <v>0</v>
      </c>
      <c r="P46" s="501" t="str">
        <f>IF(OR(O46='Tabla Impacto'!$C$11,O46='Tabla Impacto'!$D$11),"Leve",IF(OR(O46='Tabla Impacto'!$C$12,O46='Tabla Impacto'!$D$12),"Menor",IF(OR(O46='Tabla Impacto'!$C$13,O46='Tabla Impacto'!$D$13),"Moderado",IF(OR(O46='Tabla Impacto'!$C$14,O46='Tabla Impacto'!$D$14),"Mayor",IF(OR(O46='Tabla Impacto'!$C$15,O46='Tabla Impacto'!$D$15),"Catastrófico","")))))</f>
        <v/>
      </c>
      <c r="Q46" s="495" t="str">
        <f>IF(P46="","",IF(P46="Leve",0.2,IF(P46="Menor",0.4,IF(P46="Moderado",0.6,IF(P46="Mayor",0.8,IF(P46="Catastrófico",1,))))))</f>
        <v/>
      </c>
      <c r="R46" s="50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 t="shared" si="6"/>
        <v/>
      </c>
      <c r="V46" s="243"/>
      <c r="W46" s="243"/>
      <c r="X46" s="244" t="str">
        <f t="shared" si="7"/>
        <v/>
      </c>
      <c r="Y46" s="243"/>
      <c r="Z46" s="243"/>
      <c r="AA46" s="243"/>
      <c r="AB46" s="245" t="str">
        <f>IFERROR(IF(U46="Probabilidad",(M46-(+M46*X46)),IF(U46="Impacto",M46,"")),"")</f>
        <v/>
      </c>
      <c r="AC46" s="246" t="str">
        <f>IFERROR(IF(AB46="","",IF(AB46&lt;=0.2,"Muy Baja",IF(AB46&lt;=0.4,"Baja",IF(AB46&lt;=0.6,"Media",IF(AB46&lt;=0.8,"Alta","Muy Alta"))))),"")</f>
        <v/>
      </c>
      <c r="AD46" s="247" t="str">
        <f t="shared" si="8"/>
        <v/>
      </c>
      <c r="AE46" s="246" t="str">
        <f>IFERROR(IF(AF46="","",IF(AF46&lt;=0.2,"Leve",IF(AF46&lt;=0.4,"Menor",IF(AF46&lt;=0.6,"Moderado",IF(AF46&lt;=0.8,"Mayor","Catastrófico"))))),"")</f>
        <v/>
      </c>
      <c r="AF46" s="247" t="str">
        <f>IFERROR(IF(U46="Impacto",(Q46-(+Q46*X46)),IF(U46="Probabilidad",Q46,"")),"")</f>
        <v/>
      </c>
      <c r="AG46" s="248" t="str">
        <f t="shared" si="9"/>
        <v/>
      </c>
      <c r="AH46" s="249"/>
      <c r="AI46" s="250"/>
      <c r="AJ46" s="251"/>
      <c r="AK46" s="252"/>
      <c r="AL46" s="252"/>
      <c r="AM46" s="250"/>
      <c r="AN46" s="374"/>
      <c r="AO46" s="376"/>
      <c r="AP46" s="376"/>
      <c r="AQ46" s="376"/>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508"/>
      <c r="B47" s="849"/>
      <c r="C47" s="849"/>
      <c r="D47" s="511"/>
      <c r="E47" s="511"/>
      <c r="F47" s="511"/>
      <c r="G47" s="514"/>
      <c r="H47" s="511"/>
      <c r="I47" s="511"/>
      <c r="J47" s="349"/>
      <c r="K47" s="517"/>
      <c r="L47" s="502"/>
      <c r="M47" s="496"/>
      <c r="N47" s="499"/>
      <c r="O47" s="496">
        <f>IF(NOT(ISERROR(MATCH(N47,_xlfn.ANCHORARRAY(G58),0))),M60&amp;"Por favor no seleccionar los criterios de impacto",N47)</f>
        <v>0</v>
      </c>
      <c r="P47" s="502"/>
      <c r="Q47" s="496"/>
      <c r="R47" s="505"/>
      <c r="S47" s="240">
        <v>2</v>
      </c>
      <c r="T47" s="241"/>
      <c r="U47" s="242" t="str">
        <f t="shared" si="6"/>
        <v/>
      </c>
      <c r="V47" s="243"/>
      <c r="W47" s="243"/>
      <c r="X47" s="244" t="str">
        <f t="shared" si="7"/>
        <v/>
      </c>
      <c r="Y47" s="243"/>
      <c r="Z47" s="243"/>
      <c r="AA47" s="243"/>
      <c r="AB47" s="245" t="str">
        <f>IFERROR(IF(AND(U46="Probabilidad",U47="Probabilidad"),(AD46-(+AD46*X47)),IF(U47="Probabilidad",(M46-(+M46*X47)),IF(U47="Impacto",AD46,""))),"")</f>
        <v/>
      </c>
      <c r="AC47" s="246" t="str">
        <f t="shared" si="4"/>
        <v/>
      </c>
      <c r="AD47" s="247" t="str">
        <f t="shared" si="8"/>
        <v/>
      </c>
      <c r="AE47" s="246" t="str">
        <f t="shared" si="5"/>
        <v/>
      </c>
      <c r="AF47" s="247" t="str">
        <f>IFERROR(IF(AND(U46="Impacto",U47="Impacto"),(AF46-(+AF46*X47)),IF(U47="Impacto",(Q46-(+Q46*X47)),IF(U47="Probabilidad",AF46,""))),"")</f>
        <v/>
      </c>
      <c r="AG47" s="248" t="str">
        <f t="shared" si="9"/>
        <v/>
      </c>
      <c r="AH47" s="249"/>
      <c r="AI47" s="250"/>
      <c r="AJ47" s="251"/>
      <c r="AK47" s="252"/>
      <c r="AL47" s="252"/>
      <c r="AM47" s="250"/>
      <c r="AN47" s="374"/>
      <c r="AO47" s="376"/>
      <c r="AP47" s="376"/>
      <c r="AQ47" s="376"/>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508"/>
      <c r="B48" s="849"/>
      <c r="C48" s="849"/>
      <c r="D48" s="511"/>
      <c r="E48" s="511"/>
      <c r="F48" s="511"/>
      <c r="G48" s="514"/>
      <c r="H48" s="511"/>
      <c r="I48" s="511"/>
      <c r="J48" s="349"/>
      <c r="K48" s="517"/>
      <c r="L48" s="502"/>
      <c r="M48" s="496"/>
      <c r="N48" s="499"/>
      <c r="O48" s="496">
        <f>IF(NOT(ISERROR(MATCH(N48,_xlfn.ANCHORARRAY(G59),0))),M61&amp;"Por favor no seleccionar los criterios de impacto",N48)</f>
        <v>0</v>
      </c>
      <c r="P48" s="502"/>
      <c r="Q48" s="496"/>
      <c r="R48" s="505"/>
      <c r="S48" s="240">
        <v>3</v>
      </c>
      <c r="T48" s="255"/>
      <c r="U48" s="242" t="str">
        <f t="shared" si="6"/>
        <v/>
      </c>
      <c r="V48" s="243"/>
      <c r="W48" s="243"/>
      <c r="X48" s="244" t="str">
        <f t="shared" si="7"/>
        <v/>
      </c>
      <c r="Y48" s="243"/>
      <c r="Z48" s="243"/>
      <c r="AA48" s="243"/>
      <c r="AB48" s="245" t="str">
        <f>IFERROR(IF(AND(U47="Probabilidad",U48="Probabilidad"),(AD47-(+AD47*X48)),IF(AND(U47="Impacto",U48="Probabilidad"),(AD46-(+AD46*X48)),IF(U48="Impacto",AD47,""))),"")</f>
        <v/>
      </c>
      <c r="AC48" s="246" t="str">
        <f t="shared" si="4"/>
        <v/>
      </c>
      <c r="AD48" s="247" t="str">
        <f t="shared" si="8"/>
        <v/>
      </c>
      <c r="AE48" s="246" t="str">
        <f t="shared" si="5"/>
        <v/>
      </c>
      <c r="AF48" s="247" t="str">
        <f>IFERROR(IF(AND(U47="Impacto",U48="Impacto"),(AF47-(+AF47*X48)),IF(AND(U47="Probabilidad",U48="Impacto"),(AF46-(+AF46*X48)),IF(U48="Probabilidad",AF47,""))),"")</f>
        <v/>
      </c>
      <c r="AG48" s="248" t="str">
        <f t="shared" si="9"/>
        <v/>
      </c>
      <c r="AH48" s="249"/>
      <c r="AI48" s="250"/>
      <c r="AJ48" s="251"/>
      <c r="AK48" s="252"/>
      <c r="AL48" s="252"/>
      <c r="AM48" s="250"/>
      <c r="AN48" s="374"/>
      <c r="AO48" s="376"/>
      <c r="AP48" s="376"/>
      <c r="AQ48" s="376"/>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508"/>
      <c r="B49" s="849"/>
      <c r="C49" s="849"/>
      <c r="D49" s="511"/>
      <c r="E49" s="511"/>
      <c r="F49" s="511"/>
      <c r="G49" s="514"/>
      <c r="H49" s="511"/>
      <c r="I49" s="511"/>
      <c r="J49" s="349"/>
      <c r="K49" s="517"/>
      <c r="L49" s="502"/>
      <c r="M49" s="496"/>
      <c r="N49" s="499"/>
      <c r="O49" s="496">
        <f>IF(NOT(ISERROR(MATCH(N49,_xlfn.ANCHORARRAY(G60),0))),M62&amp;"Por favor no seleccionar los criterios de impacto",N49)</f>
        <v>0</v>
      </c>
      <c r="P49" s="502"/>
      <c r="Q49" s="496"/>
      <c r="R49" s="505"/>
      <c r="S49" s="240">
        <v>4</v>
      </c>
      <c r="T49" s="241"/>
      <c r="U49" s="242" t="str">
        <f t="shared" si="6"/>
        <v/>
      </c>
      <c r="V49" s="243"/>
      <c r="W49" s="243"/>
      <c r="X49" s="244" t="str">
        <f t="shared" si="7"/>
        <v/>
      </c>
      <c r="Y49" s="243"/>
      <c r="Z49" s="243"/>
      <c r="AA49" s="243"/>
      <c r="AB49" s="245" t="str">
        <f>IFERROR(IF(AND(U48="Probabilidad",U49="Probabilidad"),(AD48-(+AD48*X49)),IF(AND(U48="Impacto",U49="Probabilidad"),(AD47-(+AD47*X49)),IF(U49="Impacto",AD48,""))),"")</f>
        <v/>
      </c>
      <c r="AC49" s="246" t="str">
        <f t="shared" si="4"/>
        <v/>
      </c>
      <c r="AD49" s="247" t="str">
        <f t="shared" si="8"/>
        <v/>
      </c>
      <c r="AE49" s="246" t="str">
        <f t="shared" si="5"/>
        <v/>
      </c>
      <c r="AF49" s="247" t="str">
        <f>IFERROR(IF(AND(U48="Impacto",U49="Impacto"),(AF48-(+AF48*X49)),IF(AND(U48="Probabilidad",U49="Impacto"),(AF47-(+AF47*X49)),IF(U49="Probabilidad",AF48,""))),"")</f>
        <v/>
      </c>
      <c r="AG49" s="248" t="str">
        <f t="shared" si="9"/>
        <v/>
      </c>
      <c r="AH49" s="249"/>
      <c r="AI49" s="250"/>
      <c r="AJ49" s="251"/>
      <c r="AK49" s="252"/>
      <c r="AL49" s="252"/>
      <c r="AM49" s="250"/>
      <c r="AN49" s="374"/>
      <c r="AO49" s="376"/>
      <c r="AP49" s="376"/>
      <c r="AQ49" s="376"/>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508"/>
      <c r="B50" s="849"/>
      <c r="C50" s="849"/>
      <c r="D50" s="511"/>
      <c r="E50" s="511"/>
      <c r="F50" s="511"/>
      <c r="G50" s="514"/>
      <c r="H50" s="511"/>
      <c r="I50" s="511"/>
      <c r="J50" s="349"/>
      <c r="K50" s="517"/>
      <c r="L50" s="502"/>
      <c r="M50" s="496"/>
      <c r="N50" s="499"/>
      <c r="O50" s="496">
        <f>IF(NOT(ISERROR(MATCH(N50,_xlfn.ANCHORARRAY(G61),0))),M63&amp;"Por favor no seleccionar los criterios de impacto",N50)</f>
        <v>0</v>
      </c>
      <c r="P50" s="502"/>
      <c r="Q50" s="496"/>
      <c r="R50" s="505"/>
      <c r="S50" s="240">
        <v>5</v>
      </c>
      <c r="T50" s="241"/>
      <c r="U50" s="242" t="str">
        <f t="shared" si="6"/>
        <v/>
      </c>
      <c r="V50" s="243"/>
      <c r="W50" s="243"/>
      <c r="X50" s="244" t="str">
        <f t="shared" si="7"/>
        <v/>
      </c>
      <c r="Y50" s="243"/>
      <c r="Z50" s="243"/>
      <c r="AA50" s="243"/>
      <c r="AB50" s="245" t="str">
        <f>IFERROR(IF(AND(U49="Probabilidad",U50="Probabilidad"),(AD49-(+AD49*X50)),IF(AND(U49="Impacto",U50="Probabilidad"),(AD48-(+AD48*X50)),IF(U50="Impacto",AD49,""))),"")</f>
        <v/>
      </c>
      <c r="AC50" s="246" t="str">
        <f t="shared" si="4"/>
        <v/>
      </c>
      <c r="AD50" s="247" t="str">
        <f t="shared" si="8"/>
        <v/>
      </c>
      <c r="AE50" s="246" t="str">
        <f t="shared" si="5"/>
        <v/>
      </c>
      <c r="AF50" s="247" t="str">
        <f>IFERROR(IF(AND(U49="Impacto",U50="Impacto"),(AF49-(+AF49*X50)),IF(AND(U49="Probabilidad",U50="Impacto"),(AF48-(+AF48*X50)),IF(U50="Probabilidad",AF49,""))),"")</f>
        <v/>
      </c>
      <c r="AG50" s="248" t="str">
        <f t="shared" si="9"/>
        <v/>
      </c>
      <c r="AH50" s="249"/>
      <c r="AI50" s="250"/>
      <c r="AJ50" s="251"/>
      <c r="AK50" s="252"/>
      <c r="AL50" s="252"/>
      <c r="AM50" s="250"/>
      <c r="AN50" s="374"/>
      <c r="AO50" s="376"/>
      <c r="AP50" s="376"/>
      <c r="AQ50" s="376"/>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509"/>
      <c r="B51" s="850"/>
      <c r="C51" s="850"/>
      <c r="D51" s="512"/>
      <c r="E51" s="512"/>
      <c r="F51" s="512"/>
      <c r="G51" s="515"/>
      <c r="H51" s="512"/>
      <c r="I51" s="512"/>
      <c r="J51" s="350"/>
      <c r="K51" s="518"/>
      <c r="L51" s="503"/>
      <c r="M51" s="497"/>
      <c r="N51" s="500"/>
      <c r="O51" s="497">
        <f>IF(NOT(ISERROR(MATCH(N51,_xlfn.ANCHORARRAY(G62),0))),M64&amp;"Por favor no seleccionar los criterios de impacto",N51)</f>
        <v>0</v>
      </c>
      <c r="P51" s="503"/>
      <c r="Q51" s="497"/>
      <c r="R51" s="506"/>
      <c r="S51" s="240">
        <v>6</v>
      </c>
      <c r="T51" s="241"/>
      <c r="U51" s="242" t="str">
        <f t="shared" si="6"/>
        <v/>
      </c>
      <c r="V51" s="243"/>
      <c r="W51" s="243"/>
      <c r="X51" s="244" t="str">
        <f t="shared" si="7"/>
        <v/>
      </c>
      <c r="Y51" s="243"/>
      <c r="Z51" s="243"/>
      <c r="AA51" s="243"/>
      <c r="AB51" s="245" t="str">
        <f>IFERROR(IF(AND(U50="Probabilidad",U51="Probabilidad"),(AD50-(+AD50*X51)),IF(AND(U50="Impacto",U51="Probabilidad"),(AD49-(+AD49*X51)),IF(U51="Impacto",AD50,""))),"")</f>
        <v/>
      </c>
      <c r="AC51" s="246" t="str">
        <f t="shared" si="4"/>
        <v/>
      </c>
      <c r="AD51" s="247" t="str">
        <f t="shared" si="8"/>
        <v/>
      </c>
      <c r="AE51" s="246" t="str">
        <f t="shared" si="5"/>
        <v/>
      </c>
      <c r="AF51" s="247" t="str">
        <f>IFERROR(IF(AND(U50="Impacto",U51="Impacto"),(AF50-(+AF50*X51)),IF(AND(U50="Probabilidad",U51="Impacto"),(AF49-(+AF49*X51)),IF(U51="Probabilidad",AF50,""))),"")</f>
        <v/>
      </c>
      <c r="AG51" s="248" t="str">
        <f t="shared" si="9"/>
        <v/>
      </c>
      <c r="AH51" s="249"/>
      <c r="AI51" s="250"/>
      <c r="AJ51" s="251"/>
      <c r="AK51" s="252"/>
      <c r="AL51" s="252"/>
      <c r="AM51" s="250"/>
      <c r="AN51" s="374"/>
      <c r="AO51" s="376"/>
      <c r="AP51" s="376"/>
      <c r="AQ51" s="376"/>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507">
        <v>8</v>
      </c>
      <c r="B52" s="848"/>
      <c r="C52" s="848"/>
      <c r="D52" s="510"/>
      <c r="E52" s="510"/>
      <c r="F52" s="510"/>
      <c r="G52" s="513"/>
      <c r="H52" s="510"/>
      <c r="I52" s="510"/>
      <c r="J52" s="348"/>
      <c r="K52" s="516"/>
      <c r="L52" s="501" t="str">
        <f>IF(K52&lt;=0,"",IF(K52&lt;=2,"Muy Baja",IF(K52&lt;=24,"Baja",IF(K52&lt;=500,"Media",IF(K52&lt;=5000,"Alta","Muy Alta")))))</f>
        <v/>
      </c>
      <c r="M52" s="495" t="str">
        <f>IF(L52="","",IF(L52="Muy Baja",0.2,IF(L52="Baja",0.4,IF(L52="Media",0.6,IF(L52="Alta",0.8,IF(L52="Muy Alta",1,))))))</f>
        <v/>
      </c>
      <c r="N52" s="498"/>
      <c r="O52" s="495">
        <f>IF(NOT(ISERROR(MATCH(N52,'Tabla Impacto'!$B$221:$B$223,0))),'Tabla Impacto'!$F$223&amp;"Por favor no seleccionar los criterios de impacto(Afectación Económica o presupuestal y Pérdida Reputacional)",N52)</f>
        <v>0</v>
      </c>
      <c r="P52" s="501" t="str">
        <f>IF(OR(O52='Tabla Impacto'!$C$11,O52='Tabla Impacto'!$D$11),"Leve",IF(OR(O52='Tabla Impacto'!$C$12,O52='Tabla Impacto'!$D$12),"Menor",IF(OR(O52='Tabla Impacto'!$C$13,O52='Tabla Impacto'!$D$13),"Moderado",IF(OR(O52='Tabla Impacto'!$C$14,O52='Tabla Impacto'!$D$14),"Mayor",IF(OR(O52='Tabla Impacto'!$C$15,O52='Tabla Impacto'!$D$15),"Catastrófico","")))))</f>
        <v/>
      </c>
      <c r="Q52" s="495" t="str">
        <f>IF(P52="","",IF(P52="Leve",0.2,IF(P52="Menor",0.4,IF(P52="Moderado",0.6,IF(P52="Mayor",0.8,IF(P52="Catastrófico",1,))))))</f>
        <v/>
      </c>
      <c r="R52" s="50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 t="shared" si="6"/>
        <v/>
      </c>
      <c r="V52" s="243"/>
      <c r="W52" s="243"/>
      <c r="X52" s="244" t="str">
        <f t="shared" si="7"/>
        <v/>
      </c>
      <c r="Y52" s="243"/>
      <c r="Z52" s="243"/>
      <c r="AA52" s="243"/>
      <c r="AB52" s="245" t="str">
        <f>IFERROR(IF(U52="Probabilidad",(M52-(+M52*X52)),IF(U52="Impacto",M52,"")),"")</f>
        <v/>
      </c>
      <c r="AC52" s="246" t="str">
        <f>IFERROR(IF(AB52="","",IF(AB52&lt;=0.2,"Muy Baja",IF(AB52&lt;=0.4,"Baja",IF(AB52&lt;=0.6,"Media",IF(AB52&lt;=0.8,"Alta","Muy Alta"))))),"")</f>
        <v/>
      </c>
      <c r="AD52" s="247" t="str">
        <f t="shared" si="8"/>
        <v/>
      </c>
      <c r="AE52" s="246" t="str">
        <f>IFERROR(IF(AF52="","",IF(AF52&lt;=0.2,"Leve",IF(AF52&lt;=0.4,"Menor",IF(AF52&lt;=0.6,"Moderado",IF(AF52&lt;=0.8,"Mayor","Catastrófico"))))),"")</f>
        <v/>
      </c>
      <c r="AF52" s="247" t="str">
        <f>IFERROR(IF(U52="Impacto",(Q52-(+Q52*X52)),IF(U52="Probabilidad",Q52,"")),"")</f>
        <v/>
      </c>
      <c r="AG52" s="248" t="str">
        <f t="shared" si="9"/>
        <v/>
      </c>
      <c r="AH52" s="249"/>
      <c r="AI52" s="250"/>
      <c r="AJ52" s="251"/>
      <c r="AK52" s="252"/>
      <c r="AL52" s="252"/>
      <c r="AM52" s="250"/>
      <c r="AN52" s="374"/>
      <c r="AO52" s="376"/>
      <c r="AP52" s="376"/>
      <c r="AQ52" s="376"/>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508"/>
      <c r="B53" s="849"/>
      <c r="C53" s="849"/>
      <c r="D53" s="511"/>
      <c r="E53" s="511"/>
      <c r="F53" s="511"/>
      <c r="G53" s="514"/>
      <c r="H53" s="511"/>
      <c r="I53" s="511"/>
      <c r="J53" s="349"/>
      <c r="K53" s="517"/>
      <c r="L53" s="502"/>
      <c r="M53" s="496"/>
      <c r="N53" s="499"/>
      <c r="O53" s="496">
        <f>IF(NOT(ISERROR(MATCH(N53,_xlfn.ANCHORARRAY(G64),0))),M66&amp;"Por favor no seleccionar los criterios de impacto",N53)</f>
        <v>0</v>
      </c>
      <c r="P53" s="502"/>
      <c r="Q53" s="496"/>
      <c r="R53" s="505"/>
      <c r="S53" s="240">
        <v>2</v>
      </c>
      <c r="T53" s="241"/>
      <c r="U53" s="242" t="str">
        <f t="shared" si="6"/>
        <v/>
      </c>
      <c r="V53" s="243"/>
      <c r="W53" s="243"/>
      <c r="X53" s="244" t="str">
        <f t="shared" si="7"/>
        <v/>
      </c>
      <c r="Y53" s="243"/>
      <c r="Z53" s="243"/>
      <c r="AA53" s="243"/>
      <c r="AB53" s="245" t="str">
        <f>IFERROR(IF(AND(U52="Probabilidad",U53="Probabilidad"),(AD52-(+AD52*X53)),IF(U53="Probabilidad",(M52-(+M52*X53)),IF(U53="Impacto",AD52,""))),"")</f>
        <v/>
      </c>
      <c r="AC53" s="246" t="str">
        <f t="shared" si="4"/>
        <v/>
      </c>
      <c r="AD53" s="247" t="str">
        <f t="shared" si="8"/>
        <v/>
      </c>
      <c r="AE53" s="246" t="str">
        <f t="shared" si="5"/>
        <v/>
      </c>
      <c r="AF53" s="247" t="str">
        <f>IFERROR(IF(AND(U52="Impacto",U53="Impacto"),(AF52-(+AF52*X53)),IF(U53="Impacto",(Q52-(+Q52*X53)),IF(U53="Probabilidad",AF52,""))),"")</f>
        <v/>
      </c>
      <c r="AG53" s="248" t="str">
        <f t="shared" si="9"/>
        <v/>
      </c>
      <c r="AH53" s="249"/>
      <c r="AI53" s="250"/>
      <c r="AJ53" s="251"/>
      <c r="AK53" s="252"/>
      <c r="AL53" s="252"/>
      <c r="AM53" s="250"/>
      <c r="AN53" s="374"/>
      <c r="AO53" s="376"/>
      <c r="AP53" s="376"/>
      <c r="AQ53" s="376"/>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508"/>
      <c r="B54" s="849"/>
      <c r="C54" s="849"/>
      <c r="D54" s="511"/>
      <c r="E54" s="511"/>
      <c r="F54" s="511"/>
      <c r="G54" s="514"/>
      <c r="H54" s="511"/>
      <c r="I54" s="511"/>
      <c r="J54" s="349"/>
      <c r="K54" s="517"/>
      <c r="L54" s="502"/>
      <c r="M54" s="496"/>
      <c r="N54" s="499"/>
      <c r="O54" s="496">
        <f>IF(NOT(ISERROR(MATCH(N54,_xlfn.ANCHORARRAY(G65),0))),M67&amp;"Por favor no seleccionar los criterios de impacto",N54)</f>
        <v>0</v>
      </c>
      <c r="P54" s="502"/>
      <c r="Q54" s="496"/>
      <c r="R54" s="505"/>
      <c r="S54" s="240">
        <v>3</v>
      </c>
      <c r="T54" s="255"/>
      <c r="U54" s="242" t="str">
        <f t="shared" si="6"/>
        <v/>
      </c>
      <c r="V54" s="243"/>
      <c r="W54" s="243"/>
      <c r="X54" s="244" t="str">
        <f t="shared" si="7"/>
        <v/>
      </c>
      <c r="Y54" s="243"/>
      <c r="Z54" s="243"/>
      <c r="AA54" s="243"/>
      <c r="AB54" s="245" t="str">
        <f>IFERROR(IF(AND(U53="Probabilidad",U54="Probabilidad"),(AD53-(+AD53*X54)),IF(AND(U53="Impacto",U54="Probabilidad"),(AD52-(+AD52*X54)),IF(U54="Impacto",AD53,""))),"")</f>
        <v/>
      </c>
      <c r="AC54" s="246" t="str">
        <f t="shared" si="4"/>
        <v/>
      </c>
      <c r="AD54" s="247" t="str">
        <f t="shared" si="8"/>
        <v/>
      </c>
      <c r="AE54" s="246" t="str">
        <f t="shared" si="5"/>
        <v/>
      </c>
      <c r="AF54" s="247" t="str">
        <f>IFERROR(IF(AND(U53="Impacto",U54="Impacto"),(AF53-(+AF53*X54)),IF(AND(U53="Probabilidad",U54="Impacto"),(AF52-(+AF52*X54)),IF(U54="Probabilidad",AF53,""))),"")</f>
        <v/>
      </c>
      <c r="AG54" s="248" t="str">
        <f t="shared" si="9"/>
        <v/>
      </c>
      <c r="AH54" s="249"/>
      <c r="AI54" s="250"/>
      <c r="AJ54" s="251"/>
      <c r="AK54" s="252"/>
      <c r="AL54" s="252"/>
      <c r="AM54" s="250"/>
      <c r="AN54" s="374"/>
      <c r="AO54" s="376"/>
      <c r="AP54" s="376"/>
      <c r="AQ54" s="376"/>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508"/>
      <c r="B55" s="849"/>
      <c r="C55" s="849"/>
      <c r="D55" s="511"/>
      <c r="E55" s="511"/>
      <c r="F55" s="511"/>
      <c r="G55" s="514"/>
      <c r="H55" s="511"/>
      <c r="I55" s="511"/>
      <c r="J55" s="349"/>
      <c r="K55" s="517"/>
      <c r="L55" s="502"/>
      <c r="M55" s="496"/>
      <c r="N55" s="499"/>
      <c r="O55" s="496">
        <f>IF(NOT(ISERROR(MATCH(N55,_xlfn.ANCHORARRAY(G66),0))),M68&amp;"Por favor no seleccionar los criterios de impacto",N55)</f>
        <v>0</v>
      </c>
      <c r="P55" s="502"/>
      <c r="Q55" s="496"/>
      <c r="R55" s="505"/>
      <c r="S55" s="240">
        <v>4</v>
      </c>
      <c r="T55" s="241"/>
      <c r="U55" s="242" t="str">
        <f t="shared" si="6"/>
        <v/>
      </c>
      <c r="V55" s="243"/>
      <c r="W55" s="243"/>
      <c r="X55" s="244" t="str">
        <f t="shared" si="7"/>
        <v/>
      </c>
      <c r="Y55" s="243"/>
      <c r="Z55" s="243"/>
      <c r="AA55" s="243"/>
      <c r="AB55" s="245" t="str">
        <f>IFERROR(IF(AND(U54="Probabilidad",U55="Probabilidad"),(AD54-(+AD54*X55)),IF(AND(U54="Impacto",U55="Probabilidad"),(AD53-(+AD53*X55)),IF(U55="Impacto",AD54,""))),"")</f>
        <v/>
      </c>
      <c r="AC55" s="246" t="str">
        <f t="shared" si="4"/>
        <v/>
      </c>
      <c r="AD55" s="247" t="str">
        <f t="shared" si="8"/>
        <v/>
      </c>
      <c r="AE55" s="246" t="str">
        <f t="shared" si="5"/>
        <v/>
      </c>
      <c r="AF55" s="247" t="str">
        <f>IFERROR(IF(AND(U54="Impacto",U55="Impacto"),(AF54-(+AF54*X55)),IF(AND(U54="Probabilidad",U55="Impacto"),(AF53-(+AF53*X55)),IF(U55="Probabilidad",AF54,""))),"")</f>
        <v/>
      </c>
      <c r="AG55" s="248" t="str">
        <f t="shared" si="9"/>
        <v/>
      </c>
      <c r="AH55" s="249"/>
      <c r="AI55" s="250"/>
      <c r="AJ55" s="251"/>
      <c r="AK55" s="252"/>
      <c r="AL55" s="252"/>
      <c r="AM55" s="250"/>
      <c r="AN55" s="374"/>
      <c r="AO55" s="376"/>
      <c r="AP55" s="376"/>
      <c r="AQ55" s="376"/>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508"/>
      <c r="B56" s="849"/>
      <c r="C56" s="849"/>
      <c r="D56" s="511"/>
      <c r="E56" s="511"/>
      <c r="F56" s="511"/>
      <c r="G56" s="514"/>
      <c r="H56" s="511"/>
      <c r="I56" s="511"/>
      <c r="J56" s="349"/>
      <c r="K56" s="517"/>
      <c r="L56" s="502"/>
      <c r="M56" s="496"/>
      <c r="N56" s="499"/>
      <c r="O56" s="496">
        <f>IF(NOT(ISERROR(MATCH(N56,_xlfn.ANCHORARRAY(G67),0))),M69&amp;"Por favor no seleccionar los criterios de impacto",N56)</f>
        <v>0</v>
      </c>
      <c r="P56" s="502"/>
      <c r="Q56" s="496"/>
      <c r="R56" s="505"/>
      <c r="S56" s="240">
        <v>5</v>
      </c>
      <c r="T56" s="241"/>
      <c r="U56" s="242" t="str">
        <f t="shared" si="6"/>
        <v/>
      </c>
      <c r="V56" s="243"/>
      <c r="W56" s="243"/>
      <c r="X56" s="244" t="str">
        <f t="shared" si="7"/>
        <v/>
      </c>
      <c r="Y56" s="243"/>
      <c r="Z56" s="243"/>
      <c r="AA56" s="243"/>
      <c r="AB56" s="245" t="str">
        <f>IFERROR(IF(AND(U55="Probabilidad",U56="Probabilidad"),(AD55-(+AD55*X56)),IF(AND(U55="Impacto",U56="Probabilidad"),(AD54-(+AD54*X56)),IF(U56="Impacto",AD55,""))),"")</f>
        <v/>
      </c>
      <c r="AC56" s="246" t="str">
        <f t="shared" si="4"/>
        <v/>
      </c>
      <c r="AD56" s="247" t="str">
        <f t="shared" si="8"/>
        <v/>
      </c>
      <c r="AE56" s="246" t="str">
        <f t="shared" si="5"/>
        <v/>
      </c>
      <c r="AF56" s="247" t="str">
        <f>IFERROR(IF(AND(U55="Impacto",U56="Impacto"),(AF55-(+AF55*X56)),IF(AND(U55="Probabilidad",U56="Impacto"),(AF54-(+AF54*X56)),IF(U56="Probabilidad",AF55,""))),"")</f>
        <v/>
      </c>
      <c r="AG56" s="248" t="str">
        <f t="shared" si="9"/>
        <v/>
      </c>
      <c r="AH56" s="249"/>
      <c r="AI56" s="250"/>
      <c r="AJ56" s="251"/>
      <c r="AK56" s="252"/>
      <c r="AL56" s="252"/>
      <c r="AM56" s="250"/>
      <c r="AN56" s="374"/>
      <c r="AO56" s="376"/>
      <c r="AP56" s="376"/>
      <c r="AQ56" s="376"/>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509"/>
      <c r="B57" s="850"/>
      <c r="C57" s="850"/>
      <c r="D57" s="512"/>
      <c r="E57" s="512"/>
      <c r="F57" s="512"/>
      <c r="G57" s="515"/>
      <c r="H57" s="512"/>
      <c r="I57" s="512"/>
      <c r="J57" s="350"/>
      <c r="K57" s="518"/>
      <c r="L57" s="503"/>
      <c r="M57" s="497"/>
      <c r="N57" s="500"/>
      <c r="O57" s="497">
        <f>IF(NOT(ISERROR(MATCH(N57,_xlfn.ANCHORARRAY(G68),0))),M70&amp;"Por favor no seleccionar los criterios de impacto",N57)</f>
        <v>0</v>
      </c>
      <c r="P57" s="503"/>
      <c r="Q57" s="497"/>
      <c r="R57" s="506"/>
      <c r="S57" s="240">
        <v>6</v>
      </c>
      <c r="T57" s="241"/>
      <c r="U57" s="242" t="str">
        <f t="shared" si="6"/>
        <v/>
      </c>
      <c r="V57" s="243"/>
      <c r="W57" s="243"/>
      <c r="X57" s="244" t="str">
        <f t="shared" si="7"/>
        <v/>
      </c>
      <c r="Y57" s="243"/>
      <c r="Z57" s="243"/>
      <c r="AA57" s="243"/>
      <c r="AB57" s="245" t="str">
        <f>IFERROR(IF(AND(U56="Probabilidad",U57="Probabilidad"),(AD56-(+AD56*X57)),IF(AND(U56="Impacto",U57="Probabilidad"),(AD55-(+AD55*X57)),IF(U57="Impacto",AD56,""))),"")</f>
        <v/>
      </c>
      <c r="AC57" s="246" t="str">
        <f t="shared" si="4"/>
        <v/>
      </c>
      <c r="AD57" s="247" t="str">
        <f t="shared" si="8"/>
        <v/>
      </c>
      <c r="AE57" s="246" t="str">
        <f t="shared" si="5"/>
        <v/>
      </c>
      <c r="AF57" s="247" t="str">
        <f>IFERROR(IF(AND(U56="Impacto",U57="Impacto"),(AF56-(+AF56*X57)),IF(AND(U56="Probabilidad",U57="Impacto"),(AF55-(+AF55*X57)),IF(U57="Probabilidad",AF56,""))),"")</f>
        <v/>
      </c>
      <c r="AG57" s="248" t="str">
        <f t="shared" si="9"/>
        <v/>
      </c>
      <c r="AH57" s="249"/>
      <c r="AI57" s="250"/>
      <c r="AJ57" s="251"/>
      <c r="AK57" s="252"/>
      <c r="AL57" s="252"/>
      <c r="AM57" s="250"/>
      <c r="AN57" s="374"/>
      <c r="AO57" s="376"/>
      <c r="AP57" s="376"/>
      <c r="AQ57" s="376"/>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507">
        <v>9</v>
      </c>
      <c r="B58" s="848"/>
      <c r="C58" s="848"/>
      <c r="D58" s="510"/>
      <c r="E58" s="510"/>
      <c r="F58" s="510"/>
      <c r="G58" s="513"/>
      <c r="H58" s="510"/>
      <c r="I58" s="510"/>
      <c r="J58" s="348"/>
      <c r="K58" s="516"/>
      <c r="L58" s="501" t="str">
        <f>IF(K58&lt;=0,"",IF(K58&lt;=2,"Muy Baja",IF(K58&lt;=24,"Baja",IF(K58&lt;=500,"Media",IF(K58&lt;=5000,"Alta","Muy Alta")))))</f>
        <v/>
      </c>
      <c r="M58" s="495" t="str">
        <f>IF(L58="","",IF(L58="Muy Baja",0.2,IF(L58="Baja",0.4,IF(L58="Media",0.6,IF(L58="Alta",0.8,IF(L58="Muy Alta",1,))))))</f>
        <v/>
      </c>
      <c r="N58" s="498"/>
      <c r="O58" s="495">
        <f>IF(NOT(ISERROR(MATCH(N58,'Tabla Impacto'!$B$221:$B$223,0))),'Tabla Impacto'!$F$223&amp;"Por favor no seleccionar los criterios de impacto(Afectación Económica o presupuestal y Pérdida Reputacional)",N58)</f>
        <v>0</v>
      </c>
      <c r="P58" s="501" t="str">
        <f>IF(OR(O58='Tabla Impacto'!$C$11,O58='Tabla Impacto'!$D$11),"Leve",IF(OR(O58='Tabla Impacto'!$C$12,O58='Tabla Impacto'!$D$12),"Menor",IF(OR(O58='Tabla Impacto'!$C$13,O58='Tabla Impacto'!$D$13),"Moderado",IF(OR(O58='Tabla Impacto'!$C$14,O58='Tabla Impacto'!$D$14),"Mayor",IF(OR(O58='Tabla Impacto'!$C$15,O58='Tabla Impacto'!$D$15),"Catastrófico","")))))</f>
        <v/>
      </c>
      <c r="Q58" s="495" t="str">
        <f>IF(P58="","",IF(P58="Leve",0.2,IF(P58="Menor",0.4,IF(P58="Moderado",0.6,IF(P58="Mayor",0.8,IF(P58="Catastrófico",1,))))))</f>
        <v/>
      </c>
      <c r="R58" s="50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 t="shared" si="6"/>
        <v/>
      </c>
      <c r="V58" s="243"/>
      <c r="W58" s="243"/>
      <c r="X58" s="244" t="str">
        <f t="shared" si="7"/>
        <v/>
      </c>
      <c r="Y58" s="243"/>
      <c r="Z58" s="243"/>
      <c r="AA58" s="243"/>
      <c r="AB58" s="245" t="str">
        <f>IFERROR(IF(U58="Probabilidad",(M58-(+M58*X58)),IF(U58="Impacto",M58,"")),"")</f>
        <v/>
      </c>
      <c r="AC58" s="246" t="str">
        <f>IFERROR(IF(AB58="","",IF(AB58&lt;=0.2,"Muy Baja",IF(AB58&lt;=0.4,"Baja",IF(AB58&lt;=0.6,"Media",IF(AB58&lt;=0.8,"Alta","Muy Alta"))))),"")</f>
        <v/>
      </c>
      <c r="AD58" s="247" t="str">
        <f t="shared" si="8"/>
        <v/>
      </c>
      <c r="AE58" s="246" t="str">
        <f>IFERROR(IF(AF58="","",IF(AF58&lt;=0.2,"Leve",IF(AF58&lt;=0.4,"Menor",IF(AF58&lt;=0.6,"Moderado",IF(AF58&lt;=0.8,"Mayor","Catastrófico"))))),"")</f>
        <v/>
      </c>
      <c r="AF58" s="247" t="str">
        <f>IFERROR(IF(U58="Impacto",(Q58-(+Q58*X58)),IF(U58="Probabilidad",Q58,"")),"")</f>
        <v/>
      </c>
      <c r="AG58" s="248" t="str">
        <f t="shared" si="9"/>
        <v/>
      </c>
      <c r="AH58" s="249"/>
      <c r="AI58" s="250"/>
      <c r="AJ58" s="251"/>
      <c r="AK58" s="252"/>
      <c r="AL58" s="252"/>
      <c r="AM58" s="250"/>
      <c r="AN58" s="374"/>
      <c r="AO58" s="376"/>
      <c r="AP58" s="376"/>
      <c r="AQ58" s="376"/>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508"/>
      <c r="B59" s="849"/>
      <c r="C59" s="849"/>
      <c r="D59" s="511"/>
      <c r="E59" s="511"/>
      <c r="F59" s="511"/>
      <c r="G59" s="514"/>
      <c r="H59" s="511"/>
      <c r="I59" s="511"/>
      <c r="J59" s="349"/>
      <c r="K59" s="517"/>
      <c r="L59" s="502"/>
      <c r="M59" s="496"/>
      <c r="N59" s="499"/>
      <c r="O59" s="496">
        <f>IF(NOT(ISERROR(MATCH(N59,_xlfn.ANCHORARRAY(G70),0))),M72&amp;"Por favor no seleccionar los criterios de impacto",N59)</f>
        <v>0</v>
      </c>
      <c r="P59" s="502"/>
      <c r="Q59" s="496"/>
      <c r="R59" s="505"/>
      <c r="S59" s="240">
        <v>2</v>
      </c>
      <c r="T59" s="241"/>
      <c r="U59" s="242" t="str">
        <f t="shared" si="6"/>
        <v/>
      </c>
      <c r="V59" s="243"/>
      <c r="W59" s="243"/>
      <c r="X59" s="244" t="str">
        <f t="shared" si="7"/>
        <v/>
      </c>
      <c r="Y59" s="243"/>
      <c r="Z59" s="243"/>
      <c r="AA59" s="243"/>
      <c r="AB59" s="245" t="str">
        <f>IFERROR(IF(AND(U58="Probabilidad",U59="Probabilidad"),(AD58-(+AD58*X59)),IF(U59="Probabilidad",(M58-(+M58*X59)),IF(U59="Impacto",AD58,""))),"")</f>
        <v/>
      </c>
      <c r="AC59" s="246" t="str">
        <f t="shared" si="4"/>
        <v/>
      </c>
      <c r="AD59" s="247" t="str">
        <f t="shared" si="8"/>
        <v/>
      </c>
      <c r="AE59" s="246" t="str">
        <f t="shared" si="5"/>
        <v/>
      </c>
      <c r="AF59" s="247" t="str">
        <f>IFERROR(IF(AND(U58="Impacto",U59="Impacto"),(AF58-(+AF58*X59)),IF(U59="Impacto",(Q58-(+Q58*X59)),IF(U59="Probabilidad",AF58,""))),"")</f>
        <v/>
      </c>
      <c r="AG59" s="248" t="str">
        <f t="shared" si="9"/>
        <v/>
      </c>
      <c r="AH59" s="249"/>
      <c r="AI59" s="250"/>
      <c r="AJ59" s="251"/>
      <c r="AK59" s="252"/>
      <c r="AL59" s="252"/>
      <c r="AM59" s="250"/>
      <c r="AN59" s="374"/>
      <c r="AO59" s="376"/>
      <c r="AP59" s="376"/>
      <c r="AQ59" s="376"/>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508"/>
      <c r="B60" s="849"/>
      <c r="C60" s="849"/>
      <c r="D60" s="511"/>
      <c r="E60" s="511"/>
      <c r="F60" s="511"/>
      <c r="G60" s="514"/>
      <c r="H60" s="511"/>
      <c r="I60" s="511"/>
      <c r="J60" s="349"/>
      <c r="K60" s="517"/>
      <c r="L60" s="502"/>
      <c r="M60" s="496"/>
      <c r="N60" s="499"/>
      <c r="O60" s="496">
        <f>IF(NOT(ISERROR(MATCH(N60,_xlfn.ANCHORARRAY(G71),0))),M73&amp;"Por favor no seleccionar los criterios de impacto",N60)</f>
        <v>0</v>
      </c>
      <c r="P60" s="502"/>
      <c r="Q60" s="496"/>
      <c r="R60" s="505"/>
      <c r="S60" s="240">
        <v>3</v>
      </c>
      <c r="T60" s="255"/>
      <c r="U60" s="242" t="str">
        <f t="shared" si="6"/>
        <v/>
      </c>
      <c r="V60" s="243"/>
      <c r="W60" s="243"/>
      <c r="X60" s="244" t="str">
        <f t="shared" si="7"/>
        <v/>
      </c>
      <c r="Y60" s="243"/>
      <c r="Z60" s="243"/>
      <c r="AA60" s="243"/>
      <c r="AB60" s="245" t="str">
        <f>IFERROR(IF(AND(U59="Probabilidad",U60="Probabilidad"),(AD59-(+AD59*X60)),IF(AND(U59="Impacto",U60="Probabilidad"),(AD58-(+AD58*X60)),IF(U60="Impacto",AD59,""))),"")</f>
        <v/>
      </c>
      <c r="AC60" s="246" t="str">
        <f t="shared" si="4"/>
        <v/>
      </c>
      <c r="AD60" s="247" t="str">
        <f t="shared" si="8"/>
        <v/>
      </c>
      <c r="AE60" s="246" t="str">
        <f t="shared" si="5"/>
        <v/>
      </c>
      <c r="AF60" s="247" t="str">
        <f>IFERROR(IF(AND(U59="Impacto",U60="Impacto"),(AF59-(+AF59*X60)),IF(AND(U59="Probabilidad",U60="Impacto"),(AF58-(+AF58*X60)),IF(U60="Probabilidad",AF59,""))),"")</f>
        <v/>
      </c>
      <c r="AG60" s="248" t="str">
        <f t="shared" si="9"/>
        <v/>
      </c>
      <c r="AH60" s="249"/>
      <c r="AI60" s="250"/>
      <c r="AJ60" s="251"/>
      <c r="AK60" s="252"/>
      <c r="AL60" s="252"/>
      <c r="AM60" s="250"/>
      <c r="AN60" s="374"/>
      <c r="AO60" s="376"/>
      <c r="AP60" s="376"/>
      <c r="AQ60" s="376"/>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508"/>
      <c r="B61" s="849"/>
      <c r="C61" s="849"/>
      <c r="D61" s="511"/>
      <c r="E61" s="511"/>
      <c r="F61" s="511"/>
      <c r="G61" s="514"/>
      <c r="H61" s="511"/>
      <c r="I61" s="511"/>
      <c r="J61" s="349"/>
      <c r="K61" s="517"/>
      <c r="L61" s="502"/>
      <c r="M61" s="496"/>
      <c r="N61" s="499"/>
      <c r="O61" s="496">
        <f>IF(NOT(ISERROR(MATCH(N61,_xlfn.ANCHORARRAY(G72),0))),M74&amp;"Por favor no seleccionar los criterios de impacto",N61)</f>
        <v>0</v>
      </c>
      <c r="P61" s="502"/>
      <c r="Q61" s="496"/>
      <c r="R61" s="505"/>
      <c r="S61" s="240">
        <v>4</v>
      </c>
      <c r="T61" s="241"/>
      <c r="U61" s="242" t="str">
        <f t="shared" si="6"/>
        <v/>
      </c>
      <c r="V61" s="243"/>
      <c r="W61" s="243"/>
      <c r="X61" s="244" t="str">
        <f t="shared" si="7"/>
        <v/>
      </c>
      <c r="Y61" s="243"/>
      <c r="Z61" s="243"/>
      <c r="AA61" s="243"/>
      <c r="AB61" s="245" t="str">
        <f>IFERROR(IF(AND(U60="Probabilidad",U61="Probabilidad"),(AD60-(+AD60*X61)),IF(AND(U60="Impacto",U61="Probabilidad"),(AD59-(+AD59*X61)),IF(U61="Impacto",AD60,""))),"")</f>
        <v/>
      </c>
      <c r="AC61" s="246" t="str">
        <f t="shared" si="4"/>
        <v/>
      </c>
      <c r="AD61" s="247" t="str">
        <f t="shared" si="8"/>
        <v/>
      </c>
      <c r="AE61" s="246" t="str">
        <f t="shared" si="5"/>
        <v/>
      </c>
      <c r="AF61" s="247" t="str">
        <f>IFERROR(IF(AND(U60="Impacto",U61="Impacto"),(AF60-(+AF60*X61)),IF(AND(U60="Probabilidad",U61="Impacto"),(AF59-(+AF59*X61)),IF(U61="Probabilidad",AF60,""))),"")</f>
        <v/>
      </c>
      <c r="AG61" s="248" t="str">
        <f t="shared" si="9"/>
        <v/>
      </c>
      <c r="AH61" s="249"/>
      <c r="AI61" s="250"/>
      <c r="AJ61" s="251"/>
      <c r="AK61" s="252"/>
      <c r="AL61" s="252"/>
      <c r="AM61" s="250"/>
      <c r="AN61" s="374"/>
      <c r="AO61" s="376"/>
      <c r="AP61" s="376"/>
      <c r="AQ61" s="376"/>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508"/>
      <c r="B62" s="849"/>
      <c r="C62" s="849"/>
      <c r="D62" s="511"/>
      <c r="E62" s="511"/>
      <c r="F62" s="511"/>
      <c r="G62" s="514"/>
      <c r="H62" s="511"/>
      <c r="I62" s="511"/>
      <c r="J62" s="349"/>
      <c r="K62" s="517"/>
      <c r="L62" s="502"/>
      <c r="M62" s="496"/>
      <c r="N62" s="499"/>
      <c r="O62" s="496">
        <f>IF(NOT(ISERROR(MATCH(N62,_xlfn.ANCHORARRAY(G73),0))),M75&amp;"Por favor no seleccionar los criterios de impacto",N62)</f>
        <v>0</v>
      </c>
      <c r="P62" s="502"/>
      <c r="Q62" s="496"/>
      <c r="R62" s="505"/>
      <c r="S62" s="240">
        <v>5</v>
      </c>
      <c r="T62" s="241"/>
      <c r="U62" s="242" t="str">
        <f t="shared" si="6"/>
        <v/>
      </c>
      <c r="V62" s="243"/>
      <c r="W62" s="243"/>
      <c r="X62" s="244" t="str">
        <f t="shared" si="7"/>
        <v/>
      </c>
      <c r="Y62" s="243"/>
      <c r="Z62" s="243"/>
      <c r="AA62" s="243"/>
      <c r="AB62" s="245" t="str">
        <f>IFERROR(IF(AND(U61="Probabilidad",U62="Probabilidad"),(AD61-(+AD61*X62)),IF(AND(U61="Impacto",U62="Probabilidad"),(AD60-(+AD60*X62)),IF(U62="Impacto",AD61,""))),"")</f>
        <v/>
      </c>
      <c r="AC62" s="246" t="str">
        <f t="shared" si="4"/>
        <v/>
      </c>
      <c r="AD62" s="247" t="str">
        <f t="shared" si="8"/>
        <v/>
      </c>
      <c r="AE62" s="246" t="str">
        <f t="shared" si="5"/>
        <v/>
      </c>
      <c r="AF62" s="247" t="str">
        <f>IFERROR(IF(AND(U61="Impacto",U62="Impacto"),(AF61-(+AF61*X62)),IF(AND(U61="Probabilidad",U62="Impacto"),(AF60-(+AF60*X62)),IF(U62="Probabilidad",AF61,""))),"")</f>
        <v/>
      </c>
      <c r="AG62" s="248" t="str">
        <f t="shared" si="9"/>
        <v/>
      </c>
      <c r="AH62" s="249"/>
      <c r="AI62" s="250"/>
      <c r="AJ62" s="251"/>
      <c r="AK62" s="252"/>
      <c r="AL62" s="252"/>
      <c r="AM62" s="250"/>
      <c r="AN62" s="374"/>
      <c r="AO62" s="376"/>
      <c r="AP62" s="376"/>
      <c r="AQ62" s="376"/>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509"/>
      <c r="B63" s="850"/>
      <c r="C63" s="850"/>
      <c r="D63" s="512"/>
      <c r="E63" s="512"/>
      <c r="F63" s="512"/>
      <c r="G63" s="515"/>
      <c r="H63" s="512"/>
      <c r="I63" s="512"/>
      <c r="J63" s="350"/>
      <c r="K63" s="518"/>
      <c r="L63" s="503"/>
      <c r="M63" s="497"/>
      <c r="N63" s="500"/>
      <c r="O63" s="497">
        <f>IF(NOT(ISERROR(MATCH(N63,_xlfn.ANCHORARRAY(G74),0))),M76&amp;"Por favor no seleccionar los criterios de impacto",N63)</f>
        <v>0</v>
      </c>
      <c r="P63" s="503"/>
      <c r="Q63" s="497"/>
      <c r="R63" s="506"/>
      <c r="S63" s="240">
        <v>6</v>
      </c>
      <c r="T63" s="241"/>
      <c r="U63" s="242" t="str">
        <f t="shared" si="6"/>
        <v/>
      </c>
      <c r="V63" s="243"/>
      <c r="W63" s="243"/>
      <c r="X63" s="244" t="str">
        <f t="shared" si="7"/>
        <v/>
      </c>
      <c r="Y63" s="243"/>
      <c r="Z63" s="243"/>
      <c r="AA63" s="243"/>
      <c r="AB63" s="245" t="str">
        <f>IFERROR(IF(AND(U62="Probabilidad",U63="Probabilidad"),(AD62-(+AD62*X63)),IF(AND(U62="Impacto",U63="Probabilidad"),(AD61-(+AD61*X63)),IF(U63="Impacto",AD62,""))),"")</f>
        <v/>
      </c>
      <c r="AC63" s="246" t="str">
        <f t="shared" si="4"/>
        <v/>
      </c>
      <c r="AD63" s="247" t="str">
        <f t="shared" si="8"/>
        <v/>
      </c>
      <c r="AE63" s="246" t="str">
        <f t="shared" si="5"/>
        <v/>
      </c>
      <c r="AF63" s="247" t="str">
        <f>IFERROR(IF(AND(U62="Impacto",U63="Impacto"),(AF62-(+AF62*X63)),IF(AND(U62="Probabilidad",U63="Impacto"),(AF61-(+AF61*X63)),IF(U63="Probabilidad",AF62,""))),"")</f>
        <v/>
      </c>
      <c r="AG63" s="248" t="str">
        <f t="shared" si="9"/>
        <v/>
      </c>
      <c r="AH63" s="249"/>
      <c r="AI63" s="250"/>
      <c r="AJ63" s="251"/>
      <c r="AK63" s="252"/>
      <c r="AL63" s="252"/>
      <c r="AM63" s="250"/>
      <c r="AN63" s="374"/>
      <c r="AO63" s="376"/>
      <c r="AP63" s="376"/>
      <c r="AQ63" s="376"/>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507">
        <v>10</v>
      </c>
      <c r="B64" s="848"/>
      <c r="C64" s="848"/>
      <c r="D64" s="510"/>
      <c r="E64" s="510"/>
      <c r="F64" s="510"/>
      <c r="G64" s="513"/>
      <c r="H64" s="510"/>
      <c r="I64" s="510"/>
      <c r="J64" s="348"/>
      <c r="K64" s="516"/>
      <c r="L64" s="501" t="str">
        <f>IF(K64&lt;=0,"",IF(K64&lt;=2,"Muy Baja",IF(K64&lt;=24,"Baja",IF(K64&lt;=500,"Media",IF(K64&lt;=5000,"Alta","Muy Alta")))))</f>
        <v/>
      </c>
      <c r="M64" s="495" t="str">
        <f>IF(L64="","",IF(L64="Muy Baja",0.2,IF(L64="Baja",0.4,IF(L64="Media",0.6,IF(L64="Alta",0.8,IF(L64="Muy Alta",1,))))))</f>
        <v/>
      </c>
      <c r="N64" s="498"/>
      <c r="O64" s="495">
        <f>IF(NOT(ISERROR(MATCH(N64,'Tabla Impacto'!$B$221:$B$223,0))),'Tabla Impacto'!$F$223&amp;"Por favor no seleccionar los criterios de impacto(Afectación Económica o presupuestal y Pérdida Reputacional)",N64)</f>
        <v>0</v>
      </c>
      <c r="P64" s="501" t="str">
        <f>IF(OR(O64='Tabla Impacto'!$C$11,O64='Tabla Impacto'!$D$11),"Leve",IF(OR(O64='Tabla Impacto'!$C$12,O64='Tabla Impacto'!$D$12),"Menor",IF(OR(O64='Tabla Impacto'!$C$13,O64='Tabla Impacto'!$D$13),"Moderado",IF(OR(O64='Tabla Impacto'!$C$14,O64='Tabla Impacto'!$D$14),"Mayor",IF(OR(O64='Tabla Impacto'!$C$15,O64='Tabla Impacto'!$D$15),"Catastrófico","")))))</f>
        <v/>
      </c>
      <c r="Q64" s="495" t="str">
        <f>IF(P64="","",IF(P64="Leve",0.2,IF(P64="Menor",0.4,IF(P64="Moderado",0.6,IF(P64="Mayor",0.8,IF(P64="Catastrófico",1,))))))</f>
        <v/>
      </c>
      <c r="R64" s="50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 t="shared" si="6"/>
        <v/>
      </c>
      <c r="V64" s="243"/>
      <c r="W64" s="243"/>
      <c r="X64" s="244" t="str">
        <f t="shared" si="7"/>
        <v/>
      </c>
      <c r="Y64" s="243"/>
      <c r="Z64" s="243"/>
      <c r="AA64" s="243"/>
      <c r="AB64" s="245" t="str">
        <f>IFERROR(IF(U64="Probabilidad",(M64-(+M64*X64)),IF(U64="Impacto",M64,"")),"")</f>
        <v/>
      </c>
      <c r="AC64" s="246" t="str">
        <f>IFERROR(IF(AB64="","",IF(AB64&lt;=0.2,"Muy Baja",IF(AB64&lt;=0.4,"Baja",IF(AB64&lt;=0.6,"Media",IF(AB64&lt;=0.8,"Alta","Muy Alta"))))),"")</f>
        <v/>
      </c>
      <c r="AD64" s="247" t="str">
        <f t="shared" si="8"/>
        <v/>
      </c>
      <c r="AE64" s="246" t="str">
        <f>IFERROR(IF(AF64="","",IF(AF64&lt;=0.2,"Leve",IF(AF64&lt;=0.4,"Menor",IF(AF64&lt;=0.6,"Moderado",IF(AF64&lt;=0.8,"Mayor","Catastrófico"))))),"")</f>
        <v/>
      </c>
      <c r="AF64" s="247" t="str">
        <f>IFERROR(IF(U64="Impacto",(Q64-(+Q64*X64)),IF(U64="Probabilidad",Q64,"")),"")</f>
        <v/>
      </c>
      <c r="AG64" s="248" t="str">
        <f t="shared" si="9"/>
        <v/>
      </c>
      <c r="AH64" s="249"/>
      <c r="AI64" s="250"/>
      <c r="AJ64" s="251"/>
      <c r="AK64" s="252"/>
      <c r="AL64" s="252"/>
      <c r="AM64" s="250"/>
      <c r="AN64" s="374"/>
      <c r="AO64" s="376"/>
      <c r="AP64" s="376"/>
      <c r="AQ64" s="376"/>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508"/>
      <c r="B65" s="849"/>
      <c r="C65" s="849"/>
      <c r="D65" s="511"/>
      <c r="E65" s="511"/>
      <c r="F65" s="511"/>
      <c r="G65" s="514"/>
      <c r="H65" s="511"/>
      <c r="I65" s="511"/>
      <c r="J65" s="349"/>
      <c r="K65" s="517"/>
      <c r="L65" s="502"/>
      <c r="M65" s="496"/>
      <c r="N65" s="499"/>
      <c r="O65" s="496">
        <f>IF(NOT(ISERROR(MATCH(N65,_xlfn.ANCHORARRAY(G76),0))),M78&amp;"Por favor no seleccionar los criterios de impacto",N65)</f>
        <v>0</v>
      </c>
      <c r="P65" s="502"/>
      <c r="Q65" s="496"/>
      <c r="R65" s="505"/>
      <c r="S65" s="240">
        <v>2</v>
      </c>
      <c r="T65" s="241"/>
      <c r="U65" s="242" t="str">
        <f t="shared" si="6"/>
        <v/>
      </c>
      <c r="V65" s="243"/>
      <c r="W65" s="243"/>
      <c r="X65" s="244" t="str">
        <f t="shared" si="7"/>
        <v/>
      </c>
      <c r="Y65" s="243"/>
      <c r="Z65" s="243"/>
      <c r="AA65" s="243"/>
      <c r="AB65" s="245" t="str">
        <f>IFERROR(IF(AND(U64="Probabilidad",U65="Probabilidad"),(AD64-(+AD64*X65)),IF(U65="Probabilidad",(M64-(+M64*X65)),IF(U65="Impacto",AD64,""))),"")</f>
        <v/>
      </c>
      <c r="AC65" s="246" t="str">
        <f t="shared" si="4"/>
        <v/>
      </c>
      <c r="AD65" s="247" t="str">
        <f t="shared" si="8"/>
        <v/>
      </c>
      <c r="AE65" s="246" t="str">
        <f t="shared" si="5"/>
        <v/>
      </c>
      <c r="AF65" s="247" t="str">
        <f>IFERROR(IF(AND(U64="Impacto",U65="Impacto"),(AF64-(+AF64*X65)),IF(U65="Impacto",(Q64-(+Q64*X65)),IF(U65="Probabilidad",AF64,""))),"")</f>
        <v/>
      </c>
      <c r="AG65" s="248" t="str">
        <f t="shared" si="9"/>
        <v/>
      </c>
      <c r="AH65" s="249"/>
      <c r="AI65" s="250"/>
      <c r="AJ65" s="251"/>
      <c r="AK65" s="252"/>
      <c r="AL65" s="252"/>
      <c r="AM65" s="250"/>
      <c r="AN65" s="374"/>
      <c r="AO65" s="377"/>
      <c r="AP65" s="377"/>
      <c r="AQ65" s="377"/>
    </row>
    <row r="66" spans="1:43" ht="151.5" customHeight="1" x14ac:dyDescent="0.3">
      <c r="A66" s="508"/>
      <c r="B66" s="849"/>
      <c r="C66" s="849"/>
      <c r="D66" s="511"/>
      <c r="E66" s="511"/>
      <c r="F66" s="511"/>
      <c r="G66" s="514"/>
      <c r="H66" s="511"/>
      <c r="I66" s="511"/>
      <c r="J66" s="349"/>
      <c r="K66" s="517"/>
      <c r="L66" s="502"/>
      <c r="M66" s="496"/>
      <c r="N66" s="499"/>
      <c r="O66" s="496">
        <f>IF(NOT(ISERROR(MATCH(N66,_xlfn.ANCHORARRAY(G77),0))),M79&amp;"Por favor no seleccionar los criterios de impacto",N66)</f>
        <v>0</v>
      </c>
      <c r="P66" s="502"/>
      <c r="Q66" s="496"/>
      <c r="R66" s="505"/>
      <c r="S66" s="240">
        <v>3</v>
      </c>
      <c r="T66" s="255"/>
      <c r="U66" s="242" t="str">
        <f t="shared" si="6"/>
        <v/>
      </c>
      <c r="V66" s="243"/>
      <c r="W66" s="243"/>
      <c r="X66" s="244" t="str">
        <f t="shared" si="7"/>
        <v/>
      </c>
      <c r="Y66" s="243"/>
      <c r="Z66" s="243"/>
      <c r="AA66" s="243"/>
      <c r="AB66" s="245" t="str">
        <f>IFERROR(IF(AND(U65="Probabilidad",U66="Probabilidad"),(AD65-(+AD65*X66)),IF(AND(U65="Impacto",U66="Probabilidad"),(AD64-(+AD64*X66)),IF(U66="Impacto",AD65,""))),"")</f>
        <v/>
      </c>
      <c r="AC66" s="246" t="str">
        <f t="shared" si="4"/>
        <v/>
      </c>
      <c r="AD66" s="247" t="str">
        <f t="shared" si="8"/>
        <v/>
      </c>
      <c r="AE66" s="246" t="str">
        <f t="shared" si="5"/>
        <v/>
      </c>
      <c r="AF66" s="247" t="str">
        <f>IFERROR(IF(AND(U65="Impacto",U66="Impacto"),(AF65-(+AF65*X66)),IF(AND(U65="Probabilidad",U66="Impacto"),(AF64-(+AF64*X66)),IF(U66="Probabilidad",AF65,""))),"")</f>
        <v/>
      </c>
      <c r="AG66" s="248" t="str">
        <f t="shared" si="9"/>
        <v/>
      </c>
      <c r="AH66" s="249"/>
      <c r="AI66" s="250"/>
      <c r="AJ66" s="251"/>
      <c r="AK66" s="252"/>
      <c r="AL66" s="252"/>
      <c r="AM66" s="250"/>
      <c r="AN66" s="374"/>
      <c r="AO66" s="377"/>
      <c r="AP66" s="377"/>
      <c r="AQ66" s="377"/>
    </row>
    <row r="67" spans="1:43" ht="151.5" customHeight="1" x14ac:dyDescent="0.3">
      <c r="A67" s="508"/>
      <c r="B67" s="849"/>
      <c r="C67" s="849"/>
      <c r="D67" s="511"/>
      <c r="E67" s="511"/>
      <c r="F67" s="511"/>
      <c r="G67" s="514"/>
      <c r="H67" s="511"/>
      <c r="I67" s="511"/>
      <c r="J67" s="349"/>
      <c r="K67" s="517"/>
      <c r="L67" s="502"/>
      <c r="M67" s="496"/>
      <c r="N67" s="499"/>
      <c r="O67" s="496">
        <f>IF(NOT(ISERROR(MATCH(N67,_xlfn.ANCHORARRAY(G78),0))),M80&amp;"Por favor no seleccionar los criterios de impacto",N67)</f>
        <v>0</v>
      </c>
      <c r="P67" s="502"/>
      <c r="Q67" s="496"/>
      <c r="R67" s="505"/>
      <c r="S67" s="240">
        <v>4</v>
      </c>
      <c r="T67" s="241"/>
      <c r="U67" s="242" t="str">
        <f t="shared" si="6"/>
        <v/>
      </c>
      <c r="V67" s="243"/>
      <c r="W67" s="243"/>
      <c r="X67" s="244" t="str">
        <f t="shared" si="7"/>
        <v/>
      </c>
      <c r="Y67" s="243"/>
      <c r="Z67" s="243"/>
      <c r="AA67" s="243"/>
      <c r="AB67" s="245" t="str">
        <f>IFERROR(IF(AND(U66="Probabilidad",U67="Probabilidad"),(AD66-(+AD66*X67)),IF(AND(U66="Impacto",U67="Probabilidad"),(AD65-(+AD65*X67)),IF(U67="Impacto",AD66,""))),"")</f>
        <v/>
      </c>
      <c r="AC67" s="246" t="str">
        <f t="shared" si="4"/>
        <v/>
      </c>
      <c r="AD67" s="247" t="str">
        <f t="shared" si="8"/>
        <v/>
      </c>
      <c r="AE67" s="246" t="str">
        <f t="shared" si="5"/>
        <v/>
      </c>
      <c r="AF67" s="247" t="str">
        <f>IFERROR(IF(AND(U66="Impacto",U67="Impacto"),(AF66-(+AF66*X67)),IF(AND(U66="Probabilidad",U67="Impacto"),(AF65-(+AF65*X67)),IF(U67="Probabilidad",AF66,""))),"")</f>
        <v/>
      </c>
      <c r="AG67" s="248" t="str">
        <f t="shared" si="9"/>
        <v/>
      </c>
      <c r="AH67" s="249"/>
      <c r="AI67" s="250"/>
      <c r="AJ67" s="251"/>
      <c r="AK67" s="252"/>
      <c r="AL67" s="252"/>
      <c r="AM67" s="250"/>
      <c r="AN67" s="374"/>
      <c r="AO67" s="377"/>
      <c r="AP67" s="377"/>
      <c r="AQ67" s="377"/>
    </row>
    <row r="68" spans="1:43" ht="151.5" customHeight="1" x14ac:dyDescent="0.3">
      <c r="A68" s="508"/>
      <c r="B68" s="849"/>
      <c r="C68" s="849"/>
      <c r="D68" s="511"/>
      <c r="E68" s="511"/>
      <c r="F68" s="511"/>
      <c r="G68" s="514"/>
      <c r="H68" s="511"/>
      <c r="I68" s="511"/>
      <c r="J68" s="349"/>
      <c r="K68" s="517"/>
      <c r="L68" s="502"/>
      <c r="M68" s="496"/>
      <c r="N68" s="499"/>
      <c r="O68" s="496">
        <f>IF(NOT(ISERROR(MATCH(N68,_xlfn.ANCHORARRAY(G79),0))),M81&amp;"Por favor no seleccionar los criterios de impacto",N68)</f>
        <v>0</v>
      </c>
      <c r="P68" s="502"/>
      <c r="Q68" s="496"/>
      <c r="R68" s="505"/>
      <c r="S68" s="240">
        <v>5</v>
      </c>
      <c r="T68" s="241"/>
      <c r="U68" s="242" t="str">
        <f t="shared" si="6"/>
        <v/>
      </c>
      <c r="V68" s="243"/>
      <c r="W68" s="243"/>
      <c r="X68" s="244" t="str">
        <f t="shared" si="7"/>
        <v/>
      </c>
      <c r="Y68" s="243"/>
      <c r="Z68" s="243"/>
      <c r="AA68" s="243"/>
      <c r="AB68" s="245" t="str">
        <f>IFERROR(IF(AND(U67="Probabilidad",U68="Probabilidad"),(AD67-(+AD67*X68)),IF(AND(U67="Impacto",U68="Probabilidad"),(AD66-(+AD66*X68)),IF(U68="Impacto",AD67,""))),"")</f>
        <v/>
      </c>
      <c r="AC68" s="246" t="str">
        <f t="shared" si="4"/>
        <v/>
      </c>
      <c r="AD68" s="247" t="str">
        <f t="shared" si="8"/>
        <v/>
      </c>
      <c r="AE68" s="246" t="str">
        <f t="shared" si="5"/>
        <v/>
      </c>
      <c r="AF68" s="247" t="str">
        <f>IFERROR(IF(AND(U67="Impacto",U68="Impacto"),(AF67-(+AF67*X68)),IF(AND(U67="Probabilidad",U68="Impacto"),(AF66-(+AF66*X68)),IF(U68="Probabilidad",AF67,""))),"")</f>
        <v/>
      </c>
      <c r="AG68" s="248" t="str">
        <f t="shared" si="9"/>
        <v/>
      </c>
      <c r="AH68" s="249"/>
      <c r="AI68" s="250"/>
      <c r="AJ68" s="251"/>
      <c r="AK68" s="252"/>
      <c r="AL68" s="252"/>
      <c r="AM68" s="250"/>
      <c r="AN68" s="374"/>
      <c r="AO68" s="377"/>
      <c r="AP68" s="377"/>
      <c r="AQ68" s="377"/>
    </row>
    <row r="69" spans="1:43" ht="151.5" customHeight="1" x14ac:dyDescent="0.3">
      <c r="A69" s="509"/>
      <c r="B69" s="850"/>
      <c r="C69" s="850"/>
      <c r="D69" s="512"/>
      <c r="E69" s="512"/>
      <c r="F69" s="512"/>
      <c r="G69" s="515"/>
      <c r="H69" s="512"/>
      <c r="I69" s="512"/>
      <c r="J69" s="350"/>
      <c r="K69" s="518"/>
      <c r="L69" s="503"/>
      <c r="M69" s="497"/>
      <c r="N69" s="500"/>
      <c r="O69" s="497">
        <f>IF(NOT(ISERROR(MATCH(N69,_xlfn.ANCHORARRAY(G80),0))),M82&amp;"Por favor no seleccionar los criterios de impacto",N69)</f>
        <v>0</v>
      </c>
      <c r="P69" s="503"/>
      <c r="Q69" s="497"/>
      <c r="R69" s="506"/>
      <c r="S69" s="240">
        <v>6</v>
      </c>
      <c r="T69" s="241"/>
      <c r="U69" s="242" t="str">
        <f t="shared" si="6"/>
        <v/>
      </c>
      <c r="V69" s="243"/>
      <c r="W69" s="243"/>
      <c r="X69" s="244" t="str">
        <f t="shared" si="7"/>
        <v/>
      </c>
      <c r="Y69" s="243"/>
      <c r="Z69" s="243"/>
      <c r="AA69" s="243"/>
      <c r="AB69" s="245" t="str">
        <f>IFERROR(IF(AND(U68="Probabilidad",U69="Probabilidad"),(AD68-(+AD68*X69)),IF(AND(U68="Impacto",U69="Probabilidad"),(AD67-(+AD67*X69)),IF(U69="Impacto",AD68,""))),"")</f>
        <v/>
      </c>
      <c r="AC69" s="246" t="str">
        <f t="shared" si="4"/>
        <v/>
      </c>
      <c r="AD69" s="247" t="str">
        <f t="shared" si="8"/>
        <v/>
      </c>
      <c r="AE69" s="246" t="str">
        <f t="shared" si="5"/>
        <v/>
      </c>
      <c r="AF69" s="247" t="str">
        <f>IFERROR(IF(AND(U68="Impacto",U69="Impacto"),(AF68-(+AF68*X69)),IF(AND(U68="Probabilidad",U69="Impacto"),(AF67-(+AF67*X69)),IF(U69="Probabilidad",AF68,""))),"")</f>
        <v/>
      </c>
      <c r="AG69" s="248" t="str">
        <f t="shared" si="9"/>
        <v/>
      </c>
      <c r="AH69" s="249"/>
      <c r="AI69" s="250"/>
      <c r="AJ69" s="251"/>
      <c r="AK69" s="252"/>
      <c r="AL69" s="252"/>
      <c r="AM69" s="250"/>
      <c r="AN69" s="374"/>
      <c r="AO69" s="377"/>
      <c r="AP69" s="377"/>
      <c r="AQ69" s="377"/>
    </row>
    <row r="70" spans="1:43" ht="49.5" customHeight="1" x14ac:dyDescent="0.3">
      <c r="A70" s="257"/>
      <c r="B70" s="354"/>
      <c r="C70" s="354"/>
      <c r="D70" s="492" t="s">
        <v>1054</v>
      </c>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4"/>
    </row>
    <row r="72" spans="1:43" x14ac:dyDescent="0.3">
      <c r="A72" s="233"/>
      <c r="B72" s="233"/>
      <c r="C72" s="233"/>
      <c r="D72" s="258" t="s">
        <v>1055</v>
      </c>
      <c r="E72" s="233"/>
      <c r="F72" s="233"/>
      <c r="H72" s="233"/>
      <c r="I72" s="233"/>
      <c r="J72" s="233"/>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'https://d.docs.live.net/Users/angelica.patino/Downloads/[1.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9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A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B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C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(2)'!$A$20:$A$21</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52" t="s">
        <v>14</v>
      </c>
      <c r="B1" s="452"/>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A15" sqref="BA15"/>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64" t="s">
        <v>1056</v>
      </c>
      <c r="C2" s="664"/>
      <c r="D2" s="664"/>
      <c r="E2" s="664"/>
      <c r="F2" s="664"/>
      <c r="G2" s="664"/>
      <c r="H2" s="664"/>
      <c r="I2" s="664"/>
      <c r="J2" s="665" t="s">
        <v>5</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64"/>
      <c r="C3" s="664"/>
      <c r="D3" s="664"/>
      <c r="E3" s="664"/>
      <c r="F3" s="664"/>
      <c r="G3" s="664"/>
      <c r="H3" s="664"/>
      <c r="I3" s="664"/>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64"/>
      <c r="C4" s="664"/>
      <c r="D4" s="664"/>
      <c r="E4" s="664"/>
      <c r="F4" s="664"/>
      <c r="G4" s="664"/>
      <c r="H4" s="664"/>
      <c r="I4" s="664"/>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6" t="s">
        <v>3</v>
      </c>
      <c r="C6" s="666"/>
      <c r="D6" s="667"/>
      <c r="E6" s="582" t="s">
        <v>1057</v>
      </c>
      <c r="F6" s="583"/>
      <c r="G6" s="583"/>
      <c r="H6" s="583"/>
      <c r="I6" s="584"/>
      <c r="J6" s="621" t="str">
        <f>IF(AND('Mapa final SI'!$L$10="Muy Alta",'Mapa final SI'!$P$10="Leve"),CONCATENATE("R",'Mapa final SI'!$A$10),"")</f>
        <v/>
      </c>
      <c r="K6" s="622"/>
      <c r="L6" s="622" t="str">
        <f>IF(AND('Mapa final SI'!$L$16="Muy Alta",'Mapa final SI'!$P$16="Leve"),CONCATENATE("R",'Mapa final SI'!$A$16),"")</f>
        <v/>
      </c>
      <c r="M6" s="622"/>
      <c r="N6" s="622" t="str">
        <f>IF(AND('Mapa final SI'!$L$22="Muy Alta",'Mapa final SI'!$P$22="Leve"),CONCATENATE("R",'Mapa final SI'!$A$22),"")</f>
        <v/>
      </c>
      <c r="O6" s="623"/>
      <c r="P6" s="621" t="str">
        <f>IF(AND('Mapa final SI'!$L$10="Muy Alta",'Mapa final SI'!$P$10="Menor"),CONCATENATE("R",'Mapa final SI'!$A$10),"")</f>
        <v/>
      </c>
      <c r="Q6" s="622"/>
      <c r="R6" s="622" t="str">
        <f>IF(AND('Mapa final SI'!$L$16="Muy Alta",'Mapa final SI'!$P$16="Menor"),CONCATENATE("R",'Mapa final SI'!$A$16),"")</f>
        <v/>
      </c>
      <c r="S6" s="622"/>
      <c r="T6" s="622" t="str">
        <f>IF(AND('Mapa final SI'!$L$22="Muy Alta",'Mapa final SI'!$P$22="Menor"),CONCATENATE("R",'Mapa final SI'!$A$22),"")</f>
        <v/>
      </c>
      <c r="U6" s="623"/>
      <c r="V6" s="621" t="str">
        <f>IF(AND('Mapa final SI'!$L$10="Muy Alta",'Mapa final SI'!$P$10="Moderado"),CONCATENATE("R",'Mapa final SI'!$A$10),"")</f>
        <v/>
      </c>
      <c r="W6" s="622"/>
      <c r="X6" s="622" t="str">
        <f>IF(AND('Mapa final SI'!$L$16="Muy Alta",'Mapa final SI'!$P$16="Moderado"),CONCATENATE("R",'Mapa final SI'!$A$16),"")</f>
        <v/>
      </c>
      <c r="Y6" s="622"/>
      <c r="Z6" s="622" t="str">
        <f>IF(AND('Mapa final SI'!$L$22="Muy Alta",'Mapa final SI'!$P$22="Moderado"),CONCATENATE("R",'Mapa final SI'!$A$22),"")</f>
        <v/>
      </c>
      <c r="AA6" s="623"/>
      <c r="AB6" s="621" t="str">
        <f>IF(AND('Mapa final SI'!$L$10="Muy Alta",'Mapa final SI'!$P$10="Mayor"),CONCATENATE("R",'Mapa final SI'!$A$10),"")</f>
        <v/>
      </c>
      <c r="AC6" s="622"/>
      <c r="AD6" s="622" t="str">
        <f>IF(AND('Mapa final SI'!$L$16="Muy Alta",'Mapa final SI'!$P$16="Mayor"),CONCATENATE("R",'Mapa final SI'!$A$16),"")</f>
        <v/>
      </c>
      <c r="AE6" s="622"/>
      <c r="AF6" s="622" t="str">
        <f>IF(AND('Mapa final SI'!$L$22="Muy Alta",'Mapa final SI'!$P$22="Mayor"),CONCATENATE("R",'Mapa final SI'!$A$22),"")</f>
        <v/>
      </c>
      <c r="AG6" s="623"/>
      <c r="AH6" s="627" t="str">
        <f>IF(AND('Mapa final SI'!$L$10="Muy Alta",'Mapa final SI'!$P$10="Catastrófico"),CONCATENATE("R",'Mapa final SI'!$A$10),"")</f>
        <v/>
      </c>
      <c r="AI6" s="616"/>
      <c r="AJ6" s="616" t="str">
        <f>IF(AND('Mapa final SI'!$L$16="Muy Alta",'Mapa final SI'!$P$16="Catastrófico"),CONCATENATE("R",'Mapa final SI'!$A$16),"")</f>
        <v/>
      </c>
      <c r="AK6" s="616"/>
      <c r="AL6" s="616" t="str">
        <f>IF(AND('Mapa final SI'!$L$22="Muy Alta",'Mapa final SI'!$P$22="Catastrófico"),CONCATENATE("R",'Mapa final SI'!$A$22),"")</f>
        <v/>
      </c>
      <c r="AM6" s="617"/>
      <c r="AO6" s="655" t="s">
        <v>1058</v>
      </c>
      <c r="AP6" s="656"/>
      <c r="AQ6" s="656"/>
      <c r="AR6" s="656"/>
      <c r="AS6" s="656"/>
      <c r="AT6" s="65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6"/>
      <c r="C7" s="666"/>
      <c r="D7" s="667"/>
      <c r="E7" s="585"/>
      <c r="F7" s="586"/>
      <c r="G7" s="586"/>
      <c r="H7" s="586"/>
      <c r="I7" s="587"/>
      <c r="J7" s="592"/>
      <c r="K7" s="593"/>
      <c r="L7" s="593"/>
      <c r="M7" s="593"/>
      <c r="N7" s="593"/>
      <c r="O7" s="596"/>
      <c r="P7" s="592"/>
      <c r="Q7" s="593"/>
      <c r="R7" s="593"/>
      <c r="S7" s="593"/>
      <c r="T7" s="593"/>
      <c r="U7" s="596"/>
      <c r="V7" s="592"/>
      <c r="W7" s="593"/>
      <c r="X7" s="593"/>
      <c r="Y7" s="593"/>
      <c r="Z7" s="593"/>
      <c r="AA7" s="596"/>
      <c r="AB7" s="592"/>
      <c r="AC7" s="593"/>
      <c r="AD7" s="593"/>
      <c r="AE7" s="593"/>
      <c r="AF7" s="593"/>
      <c r="AG7" s="596"/>
      <c r="AH7" s="598"/>
      <c r="AI7" s="599"/>
      <c r="AJ7" s="599"/>
      <c r="AK7" s="599"/>
      <c r="AL7" s="599"/>
      <c r="AM7" s="602"/>
      <c r="AN7" s="15"/>
      <c r="AO7" s="658"/>
      <c r="AP7" s="659"/>
      <c r="AQ7" s="659"/>
      <c r="AR7" s="659"/>
      <c r="AS7" s="659"/>
      <c r="AT7" s="66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6"/>
      <c r="C8" s="666"/>
      <c r="D8" s="667"/>
      <c r="E8" s="585"/>
      <c r="F8" s="586"/>
      <c r="G8" s="586"/>
      <c r="H8" s="586"/>
      <c r="I8" s="587"/>
      <c r="J8" s="592" t="str">
        <f>IF(AND('Mapa final SI'!$L$28="Muy Alta",'Mapa final SI'!$P$28="Leve"),CONCATENATE("R",'Mapa final'!$A$28),"")</f>
        <v/>
      </c>
      <c r="K8" s="593"/>
      <c r="L8" s="593" t="str">
        <f>IF(AND('Mapa final SI'!$L$34="Muy Alta",'Mapa final SI'!$P$34="Leve"),CONCATENATE("R",'Mapa final'!$A$34),"")</f>
        <v/>
      </c>
      <c r="M8" s="593"/>
      <c r="N8" s="593" t="str">
        <f>IF(AND('Mapa final SI'!$L$40="Muy Alta",'Mapa final SI'!$P$40="Leve"),CONCATENATE("R",'Mapa final'!$A$40),"")</f>
        <v/>
      </c>
      <c r="O8" s="596"/>
      <c r="P8" s="592" t="str">
        <f>IF(AND('Mapa final SI'!$L$28="Muy Alta",'Mapa final SI'!$P$28="Menor"),CONCATENATE("R",'Mapa final'!$A$28),"")</f>
        <v/>
      </c>
      <c r="Q8" s="593"/>
      <c r="R8" s="593" t="str">
        <f>IF(AND('Mapa final SI'!$L$34="Muy Alta",'Mapa final SI'!$P$34="Menor"),CONCATENATE("R",'Mapa final'!$A$34),"")</f>
        <v/>
      </c>
      <c r="S8" s="593"/>
      <c r="T8" s="593" t="str">
        <f>IF(AND('Mapa final SI'!$L$40="Muy Alta",'Mapa final SI'!$P$40="Menor"),CONCATENATE("R",'Mapa final'!$A$40),"")</f>
        <v/>
      </c>
      <c r="U8" s="596"/>
      <c r="V8" s="592" t="str">
        <f>IF(AND('Mapa final SI'!$L$28="Muy Alta",'Mapa final SI'!$P$28="Moderado"),CONCATENATE("R",'Mapa final'!$A$28),"")</f>
        <v/>
      </c>
      <c r="W8" s="593"/>
      <c r="X8" s="593" t="str">
        <f>IF(AND('Mapa final SI'!$L$34="Muy Alta",'Mapa final SI'!$P$34="Moderado"),CONCATENATE("R",'Mapa final'!$A$34),"")</f>
        <v/>
      </c>
      <c r="Y8" s="593"/>
      <c r="Z8" s="593" t="str">
        <f>IF(AND('Mapa final SI'!$L$40="Muy Alta",'Mapa final SI'!$P$40="Moderado"),CONCATENATE("R",'Mapa final'!$A$40),"")</f>
        <v/>
      </c>
      <c r="AA8" s="596"/>
      <c r="AB8" s="592" t="str">
        <f>IF(AND('Mapa final SI'!$L$28="Muy Alta",'Mapa final SI'!$P$28="Mayor"),CONCATENATE("R",'Mapa final'!$A$28),"")</f>
        <v/>
      </c>
      <c r="AC8" s="593"/>
      <c r="AD8" s="593" t="str">
        <f>IF(AND('Mapa final SI'!$L$34="Muy Alta",'Mapa final SI'!$P$34="Mayor"),CONCATENATE("R",'Mapa final'!$A$34),"")</f>
        <v/>
      </c>
      <c r="AE8" s="593"/>
      <c r="AF8" s="593" t="str">
        <f>IF(AND('Mapa final SI'!$L$40="Muy Alta",'Mapa final SI'!$P$40="Mayor"),CONCATENATE("R",'Mapa final'!$A$40),"")</f>
        <v/>
      </c>
      <c r="AG8" s="596"/>
      <c r="AH8" s="598" t="str">
        <f>IF(AND('Mapa final SI'!$L$28="Muy Alta",'Mapa final SI'!$P$28="Catastrófico"),CONCATENATE("R",'Mapa final'!$A$28),"")</f>
        <v/>
      </c>
      <c r="AI8" s="599"/>
      <c r="AJ8" s="599" t="str">
        <f>IF(AND('Mapa final SI'!$L$34="Muy Alta",'Mapa final SI'!$P$34="Catastrófico"),CONCATENATE("R",'Mapa final'!$A$34),"")</f>
        <v/>
      </c>
      <c r="AK8" s="599"/>
      <c r="AL8" s="599" t="str">
        <f>IF(AND('Mapa final SI'!$L$40="Muy Alta",'Mapa final SI'!$P$40="Catastrófico"),CONCATENATE("R",'Mapa final'!$A$40),"")</f>
        <v/>
      </c>
      <c r="AM8" s="602"/>
      <c r="AN8" s="15"/>
      <c r="AO8" s="658"/>
      <c r="AP8" s="659"/>
      <c r="AQ8" s="659"/>
      <c r="AR8" s="659"/>
      <c r="AS8" s="659"/>
      <c r="AT8" s="66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6"/>
      <c r="C9" s="666"/>
      <c r="D9" s="667"/>
      <c r="E9" s="585"/>
      <c r="F9" s="586"/>
      <c r="G9" s="586"/>
      <c r="H9" s="586"/>
      <c r="I9" s="587"/>
      <c r="J9" s="592"/>
      <c r="K9" s="593"/>
      <c r="L9" s="593"/>
      <c r="M9" s="593"/>
      <c r="N9" s="593"/>
      <c r="O9" s="596"/>
      <c r="P9" s="592"/>
      <c r="Q9" s="593"/>
      <c r="R9" s="593"/>
      <c r="S9" s="593"/>
      <c r="T9" s="593"/>
      <c r="U9" s="596"/>
      <c r="V9" s="592"/>
      <c r="W9" s="593"/>
      <c r="X9" s="593"/>
      <c r="Y9" s="593"/>
      <c r="Z9" s="593"/>
      <c r="AA9" s="596"/>
      <c r="AB9" s="592"/>
      <c r="AC9" s="593"/>
      <c r="AD9" s="593"/>
      <c r="AE9" s="593"/>
      <c r="AF9" s="593"/>
      <c r="AG9" s="596"/>
      <c r="AH9" s="598"/>
      <c r="AI9" s="599"/>
      <c r="AJ9" s="599"/>
      <c r="AK9" s="599"/>
      <c r="AL9" s="599"/>
      <c r="AM9" s="602"/>
      <c r="AN9" s="15"/>
      <c r="AO9" s="658"/>
      <c r="AP9" s="659"/>
      <c r="AQ9" s="659"/>
      <c r="AR9" s="659"/>
      <c r="AS9" s="659"/>
      <c r="AT9" s="66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6"/>
      <c r="C10" s="666"/>
      <c r="D10" s="667"/>
      <c r="E10" s="585"/>
      <c r="F10" s="586"/>
      <c r="G10" s="586"/>
      <c r="H10" s="586"/>
      <c r="I10" s="587"/>
      <c r="J10" s="592" t="str">
        <f>IF(AND('Mapa final SI'!$L$46="Muy Alta",'Mapa final SI'!$P$46="Leve"),CONCATENATE("R",'Mapa final'!$A$46),"")</f>
        <v/>
      </c>
      <c r="K10" s="593"/>
      <c r="L10" s="593" t="str">
        <f>IF(AND('Mapa final SI'!$L$52="Muy Alta",'Mapa final SI'!$P$52="Leve"),CONCATENATE("R",'Mapa final'!$A$52),"")</f>
        <v/>
      </c>
      <c r="M10" s="593"/>
      <c r="N10" s="593" t="str">
        <f>IF(AND('Mapa final SI'!$L$58="Muy Alta",'Mapa final SI'!$P$58="Leve"),CONCATENATE("R",'Mapa final'!$A$58),"")</f>
        <v/>
      </c>
      <c r="O10" s="596"/>
      <c r="P10" s="592" t="str">
        <f>IF(AND('Mapa final SI'!$L$46="Muy Alta",'Mapa final SI'!$P$46="Menor"),CONCATENATE("R",'Mapa final'!$A$46),"")</f>
        <v/>
      </c>
      <c r="Q10" s="593"/>
      <c r="R10" s="593" t="str">
        <f>IF(AND('Mapa final SI'!$L$52="Muy Alta",'Mapa final SI'!$P$52="Menor"),CONCATENATE("R",'Mapa final'!$A$52),"")</f>
        <v/>
      </c>
      <c r="S10" s="593"/>
      <c r="T10" s="593" t="str">
        <f>IF(AND('Mapa final SI'!$L$58="Muy Alta",'Mapa final SI'!$P$58="Menor"),CONCATENATE("R",'Mapa final'!$A$58),"")</f>
        <v/>
      </c>
      <c r="U10" s="596"/>
      <c r="V10" s="592" t="str">
        <f>IF(AND('Mapa final SI'!$L$46="Muy Alta",'Mapa final SI'!$P$46="Moderado"),CONCATENATE("R",'Mapa final'!$A$46),"")</f>
        <v/>
      </c>
      <c r="W10" s="593"/>
      <c r="X10" s="593" t="str">
        <f>IF(AND('Mapa final SI'!$L$52="Muy Alta",'Mapa final SI'!$P$52="Moderado"),CONCATENATE("R",'Mapa final'!$A$52),"")</f>
        <v/>
      </c>
      <c r="Y10" s="593"/>
      <c r="Z10" s="593" t="str">
        <f>IF(AND('Mapa final SI'!$L$58="Muy Alta",'Mapa final SI'!$P$58="Moderado"),CONCATENATE("R",'Mapa final'!$A$58),"")</f>
        <v/>
      </c>
      <c r="AA10" s="596"/>
      <c r="AB10" s="592" t="str">
        <f>IF(AND('Mapa final SI'!$L$46="Muy Alta",'Mapa final SI'!$P$46="Mayor"),CONCATENATE("R",'Mapa final'!$A$46),"")</f>
        <v/>
      </c>
      <c r="AC10" s="593"/>
      <c r="AD10" s="593" t="str">
        <f>IF(AND('Mapa final SI'!$L$52="Muy Alta",'Mapa final SI'!$P$52="Mayor"),CONCATENATE("R",'Mapa final'!$A$52),"")</f>
        <v/>
      </c>
      <c r="AE10" s="593"/>
      <c r="AF10" s="593" t="str">
        <f>IF(AND('Mapa final SI'!$L$58="Muy Alta",'Mapa final SI'!$P$58="Mayor"),CONCATENATE("R",'Mapa final'!$A$58),"")</f>
        <v/>
      </c>
      <c r="AG10" s="596"/>
      <c r="AH10" s="598" t="str">
        <f>IF(AND('Mapa final SI'!$L$46="Muy Alta",'Mapa final SI'!$P$46="Catastrófico"),CONCATENATE("R",'Mapa final'!$A$46),"")</f>
        <v/>
      </c>
      <c r="AI10" s="599"/>
      <c r="AJ10" s="599" t="str">
        <f>IF(AND('Mapa final SI'!$L$52="Muy Alta",'Mapa final SI'!$P$52="Catastrófico"),CONCATENATE("R",'Mapa final'!$A$52),"")</f>
        <v/>
      </c>
      <c r="AK10" s="599"/>
      <c r="AL10" s="599" t="str">
        <f>IF(AND('Mapa final SI'!$L$58="Muy Alta",'Mapa final SI'!$P$58="Catastrófico"),CONCATENATE("R",'Mapa final'!$A$58),"")</f>
        <v/>
      </c>
      <c r="AM10" s="602"/>
      <c r="AN10" s="15"/>
      <c r="AO10" s="658"/>
      <c r="AP10" s="659"/>
      <c r="AQ10" s="659"/>
      <c r="AR10" s="659"/>
      <c r="AS10" s="659"/>
      <c r="AT10" s="66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6"/>
      <c r="C11" s="666"/>
      <c r="D11" s="667"/>
      <c r="E11" s="585"/>
      <c r="F11" s="586"/>
      <c r="G11" s="586"/>
      <c r="H11" s="586"/>
      <c r="I11" s="587"/>
      <c r="J11" s="592"/>
      <c r="K11" s="593"/>
      <c r="L11" s="593"/>
      <c r="M11" s="593"/>
      <c r="N11" s="593"/>
      <c r="O11" s="596"/>
      <c r="P11" s="592"/>
      <c r="Q11" s="593"/>
      <c r="R11" s="593"/>
      <c r="S11" s="593"/>
      <c r="T11" s="593"/>
      <c r="U11" s="596"/>
      <c r="V11" s="592"/>
      <c r="W11" s="593"/>
      <c r="X11" s="593"/>
      <c r="Y11" s="593"/>
      <c r="Z11" s="593"/>
      <c r="AA11" s="596"/>
      <c r="AB11" s="592"/>
      <c r="AC11" s="593"/>
      <c r="AD11" s="593"/>
      <c r="AE11" s="593"/>
      <c r="AF11" s="593"/>
      <c r="AG11" s="596"/>
      <c r="AH11" s="598"/>
      <c r="AI11" s="599"/>
      <c r="AJ11" s="599"/>
      <c r="AK11" s="599"/>
      <c r="AL11" s="599"/>
      <c r="AM11" s="602"/>
      <c r="AN11" s="15"/>
      <c r="AO11" s="658"/>
      <c r="AP11" s="659"/>
      <c r="AQ11" s="659"/>
      <c r="AR11" s="659"/>
      <c r="AS11" s="659"/>
      <c r="AT11" s="66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6"/>
      <c r="C12" s="666"/>
      <c r="D12" s="667"/>
      <c r="E12" s="585"/>
      <c r="F12" s="586"/>
      <c r="G12" s="586"/>
      <c r="H12" s="586"/>
      <c r="I12" s="587"/>
      <c r="J12" s="592" t="str">
        <f>IF(AND('Mapa final SI'!$L$64="Muy Alta",'Mapa final SI'!$P$64="Leve"),CONCATENATE("R",'Mapa final SI'!$A$64),"")</f>
        <v/>
      </c>
      <c r="K12" s="593"/>
      <c r="L12" s="593" t="str">
        <f>IF(AND('Mapa final SI'!$L$70="Muy Alta",'Mapa final SI'!$P$70="Leve"),CONCATENATE("R",'Mapa final SI'!$A$70),"")</f>
        <v/>
      </c>
      <c r="M12" s="593"/>
      <c r="N12" s="593" t="str">
        <f>IF(AND('Mapa final SI'!$L$76="Muy Alta",'Mapa final SI'!$P$76="Leve"),CONCATENATE("R",'Mapa final SI'!$A$76),"")</f>
        <v/>
      </c>
      <c r="O12" s="596"/>
      <c r="P12" s="592" t="str">
        <f>IF(AND('Mapa final SI'!$L$64="Muy Alta",'Mapa final SI'!$P$64="Menor"),CONCATENATE("R",'Mapa final SI'!$A$64),"")</f>
        <v/>
      </c>
      <c r="Q12" s="593"/>
      <c r="R12" s="593" t="str">
        <f>IF(AND('Mapa final SI'!$L$70="Muy Alta",'Mapa final SI'!$P$70="Menor"),CONCATENATE("R",'Mapa final SI'!$A$70),"")</f>
        <v/>
      </c>
      <c r="S12" s="593"/>
      <c r="T12" s="593" t="str">
        <f>IF(AND('Mapa final SI'!$L$76="Muy Alta",'Mapa final SI'!$P$76="Menor"),CONCATENATE("R",'Mapa final SI'!$A$76),"")</f>
        <v/>
      </c>
      <c r="U12" s="596"/>
      <c r="V12" s="592" t="str">
        <f>IF(AND('Mapa final SI'!$L$64="Muy Alta",'Mapa final SI'!$P$64="Moderado"),CONCATENATE("R",'Mapa final SI'!$A$64),"")</f>
        <v/>
      </c>
      <c r="W12" s="593"/>
      <c r="X12" s="593" t="str">
        <f>IF(AND('Mapa final SI'!$L$70="Muy Alta",'Mapa final SI'!$P$70="Moderado"),CONCATENATE("R",'Mapa final SI'!$A$70),"")</f>
        <v/>
      </c>
      <c r="Y12" s="593"/>
      <c r="Z12" s="593" t="str">
        <f>IF(AND('Mapa final SI'!$L$76="Muy Alta",'Mapa final SI'!$P$76="Moderado"),CONCATENATE("R",'Mapa final SI'!$A$76),"")</f>
        <v/>
      </c>
      <c r="AA12" s="596"/>
      <c r="AB12" s="592" t="str">
        <f>IF(AND('Mapa final SI'!$L$64="Muy Alta",'Mapa final SI'!$P$64="Mayor"),CONCATENATE("R",'Mapa final SI'!$A$64),"")</f>
        <v/>
      </c>
      <c r="AC12" s="593"/>
      <c r="AD12" s="593" t="str">
        <f>IF(AND('Mapa final SI'!$L$70="Muy Alta",'Mapa final SI'!$P$70="Mayor"),CONCATENATE("R",'Mapa final SI'!$A$70),"")</f>
        <v/>
      </c>
      <c r="AE12" s="593"/>
      <c r="AF12" s="593" t="str">
        <f>IF(AND('Mapa final SI'!$L$76="Muy Alta",'Mapa final SI'!$P$76="Mayor"),CONCATENATE("R",'Mapa final SI'!$A$76),"")</f>
        <v/>
      </c>
      <c r="AG12" s="596"/>
      <c r="AH12" s="598" t="str">
        <f>IF(AND('Mapa final SI'!$L$64="Muy Alta",'Mapa final SI'!$P$64="Catastrófico"),CONCATENATE("R",'Mapa final SI'!$A$64),"")</f>
        <v/>
      </c>
      <c r="AI12" s="599"/>
      <c r="AJ12" s="599" t="str">
        <f>IF(AND('Mapa final SI'!$L$70="Muy Alta",'Mapa final SI'!$P$70="Catastrófico"),CONCATENATE("R",'Mapa final SI'!$A$70),"")</f>
        <v/>
      </c>
      <c r="AK12" s="599"/>
      <c r="AL12" s="599" t="str">
        <f>IF(AND('Mapa final SI'!$L$76="Muy Alta",'Mapa final SI'!$P$76="Catastrófico"),CONCATENATE("R",'Mapa final SI'!$A$76),"")</f>
        <v/>
      </c>
      <c r="AM12" s="602"/>
      <c r="AN12" s="15"/>
      <c r="AO12" s="658"/>
      <c r="AP12" s="659"/>
      <c r="AQ12" s="659"/>
      <c r="AR12" s="659"/>
      <c r="AS12" s="659"/>
      <c r="AT12" s="66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6"/>
      <c r="C13" s="666"/>
      <c r="D13" s="667"/>
      <c r="E13" s="588"/>
      <c r="F13" s="589"/>
      <c r="G13" s="589"/>
      <c r="H13" s="589"/>
      <c r="I13" s="590"/>
      <c r="J13" s="592"/>
      <c r="K13" s="593"/>
      <c r="L13" s="593"/>
      <c r="M13" s="593"/>
      <c r="N13" s="593"/>
      <c r="O13" s="596"/>
      <c r="P13" s="592"/>
      <c r="Q13" s="593"/>
      <c r="R13" s="593"/>
      <c r="S13" s="593"/>
      <c r="T13" s="593"/>
      <c r="U13" s="596"/>
      <c r="V13" s="592"/>
      <c r="W13" s="593"/>
      <c r="X13" s="593"/>
      <c r="Y13" s="593"/>
      <c r="Z13" s="593"/>
      <c r="AA13" s="596"/>
      <c r="AB13" s="592"/>
      <c r="AC13" s="593"/>
      <c r="AD13" s="593"/>
      <c r="AE13" s="593"/>
      <c r="AF13" s="593"/>
      <c r="AG13" s="596"/>
      <c r="AH13" s="600"/>
      <c r="AI13" s="601"/>
      <c r="AJ13" s="601"/>
      <c r="AK13" s="601"/>
      <c r="AL13" s="601"/>
      <c r="AM13" s="603"/>
      <c r="AN13" s="15"/>
      <c r="AO13" s="661"/>
      <c r="AP13" s="662"/>
      <c r="AQ13" s="662"/>
      <c r="AR13" s="662"/>
      <c r="AS13" s="662"/>
      <c r="AT13" s="6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6"/>
      <c r="C14" s="666"/>
      <c r="D14" s="667"/>
      <c r="E14" s="582" t="s">
        <v>1059</v>
      </c>
      <c r="F14" s="583"/>
      <c r="G14" s="583"/>
      <c r="H14" s="583"/>
      <c r="I14" s="583"/>
      <c r="J14" s="618" t="str">
        <f>IF(AND('Mapa final SI'!$P$10="Alta",'Mapa final SI'!$P$10="Leve"),CONCATENATE("R",'Mapa final'!$A$10),"")</f>
        <v/>
      </c>
      <c r="K14" s="619"/>
      <c r="L14" s="619" t="str">
        <f>IF(AND('Mapa final SI'!$P$16="Alta",'Mapa final SI'!$P$16="Leve"),CONCATENATE("R",'Mapa final'!$A$16),"")</f>
        <v/>
      </c>
      <c r="M14" s="619"/>
      <c r="N14" s="619" t="str">
        <f>IF(AND('Mapa final SI'!$L$22="Alta",'Mapa final SI'!$P$22="Leve"),CONCATENATE("R",'Mapa final SI'!$A$22),"")</f>
        <v/>
      </c>
      <c r="O14" s="620"/>
      <c r="P14" s="618" t="str">
        <f>IF(AND('Mapa final SI'!$L$10="Alta",'Mapa final SI'!$P$10="Menor"),CONCATENATE("R",'Mapa final SI'!$A$10),"")</f>
        <v/>
      </c>
      <c r="Q14" s="619"/>
      <c r="R14" s="619" t="str">
        <f>IF(AND('Mapa final SI'!$L$16="Alta",'Mapa final SI'!$P$16="Menor"),CONCATENATE("R",'Mapa final SI'!$A$16),"")</f>
        <v/>
      </c>
      <c r="S14" s="619"/>
      <c r="T14" s="619" t="str">
        <f>IF(AND('Mapa final SI'!$L$22="Alta",'Mapa final SI'!$P$22="Menor"),CONCATENATE("R",'Mapa final SI'!$A$22),"")</f>
        <v/>
      </c>
      <c r="U14" s="620"/>
      <c r="V14" s="621" t="str">
        <f>IF(AND('Mapa final SI'!$L$10="Alta",'Mapa final SI'!$P$10="Moderado"),CONCATENATE("R",'Mapa final SI'!$A$10),"")</f>
        <v/>
      </c>
      <c r="W14" s="622"/>
      <c r="X14" s="622" t="str">
        <f>IF(AND('Mapa final SI'!$L$16="Alta",'Mapa final SI'!$P$16="Moderado"),CONCATENATE("R",'Mapa final SI'!$A$16),"")</f>
        <v/>
      </c>
      <c r="Y14" s="622"/>
      <c r="Z14" s="622" t="str">
        <f>IF(AND('Mapa final SI'!$L$22="Alta",'Mapa final SI'!$P$22="Moderado"),CONCATENATE("R",'Mapa final SI'!$A$22),"")</f>
        <v/>
      </c>
      <c r="AA14" s="623"/>
      <c r="AB14" s="621" t="str">
        <f>IF(AND('Mapa final SI'!$L$10="Alta",'Mapa final SI'!$P$10="Mayor"),CONCATENATE("R",'Mapa final SI'!$A$10),"")</f>
        <v/>
      </c>
      <c r="AC14" s="622"/>
      <c r="AD14" s="622" t="str">
        <f>IF(AND('Mapa final SI'!$L$16="Alta",'Mapa final SI'!$P$16="Mayor"),CONCATENATE("R",'Mapa final SI'!$A$16),"")</f>
        <v/>
      </c>
      <c r="AE14" s="622"/>
      <c r="AF14" s="622" t="str">
        <f>IF(AND('Mapa final SI'!$L$22="Alta",'Mapa final SI'!$P$22="Mayor"),CONCATENATE("R",'Mapa final SI'!$A$22),"")</f>
        <v/>
      </c>
      <c r="AG14" s="623"/>
      <c r="AH14" s="627" t="str">
        <f>IF(AND('Mapa final SI'!$L$10="Alta",'Mapa final SI'!$P$10="Catastrófico"),CONCATENATE("R",'Mapa final SI'!$A$10),"")</f>
        <v/>
      </c>
      <c r="AI14" s="616"/>
      <c r="AJ14" s="616" t="str">
        <f>IF(AND('Mapa final SI'!$L$16="Alta",'Mapa final SI'!$P$16="Catastrófico"),CONCATENATE("R",'Mapa final SI'!$A$16),"")</f>
        <v/>
      </c>
      <c r="AK14" s="616"/>
      <c r="AL14" s="616" t="str">
        <f>IF(AND('Mapa final SI'!$L$22="Alta",'Mapa final SI'!$P$22="Catastrófico"),CONCATENATE("R",'Mapa final SI'!$A$22),"")</f>
        <v/>
      </c>
      <c r="AM14" s="617"/>
      <c r="AN14" s="15"/>
      <c r="AO14" s="646" t="s">
        <v>1060</v>
      </c>
      <c r="AP14" s="647"/>
      <c r="AQ14" s="647"/>
      <c r="AR14" s="647"/>
      <c r="AS14" s="647"/>
      <c r="AT14" s="64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6"/>
      <c r="C15" s="666"/>
      <c r="D15" s="667"/>
      <c r="E15" s="585"/>
      <c r="F15" s="586"/>
      <c r="G15" s="586"/>
      <c r="H15" s="586"/>
      <c r="I15" s="586"/>
      <c r="J15" s="610"/>
      <c r="K15" s="611"/>
      <c r="L15" s="611"/>
      <c r="M15" s="611"/>
      <c r="N15" s="611"/>
      <c r="O15" s="614"/>
      <c r="P15" s="610"/>
      <c r="Q15" s="611"/>
      <c r="R15" s="611"/>
      <c r="S15" s="611"/>
      <c r="T15" s="611"/>
      <c r="U15" s="614"/>
      <c r="V15" s="592"/>
      <c r="W15" s="593"/>
      <c r="X15" s="593"/>
      <c r="Y15" s="593"/>
      <c r="Z15" s="593"/>
      <c r="AA15" s="596"/>
      <c r="AB15" s="592"/>
      <c r="AC15" s="593"/>
      <c r="AD15" s="593"/>
      <c r="AE15" s="593"/>
      <c r="AF15" s="593"/>
      <c r="AG15" s="596"/>
      <c r="AH15" s="598"/>
      <c r="AI15" s="599"/>
      <c r="AJ15" s="599"/>
      <c r="AK15" s="599"/>
      <c r="AL15" s="599"/>
      <c r="AM15" s="602"/>
      <c r="AN15" s="15"/>
      <c r="AO15" s="649"/>
      <c r="AP15" s="650"/>
      <c r="AQ15" s="650"/>
      <c r="AR15" s="650"/>
      <c r="AS15" s="650"/>
      <c r="AT15" s="65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6"/>
      <c r="C16" s="666"/>
      <c r="D16" s="667"/>
      <c r="E16" s="585"/>
      <c r="F16" s="586"/>
      <c r="G16" s="586"/>
      <c r="H16" s="586"/>
      <c r="I16" s="586"/>
      <c r="J16" s="610" t="str">
        <f>IF(AND('Mapa final SI'!$L$28="Alta",'Mapa final SI'!$P$28="Leve"),CONCATENATE("R",'Mapa final SI'!$A$28),"")</f>
        <v/>
      </c>
      <c r="K16" s="611"/>
      <c r="L16" s="611" t="str">
        <f>IF(AND('Mapa final SI'!$L$34="Alta",'Mapa final SI'!$P$34="Leve"),CONCATENATE("R",'Mapa final SI'!$A$34),"")</f>
        <v/>
      </c>
      <c r="M16" s="611"/>
      <c r="N16" s="611" t="str">
        <f>IF(AND('Mapa final SI'!$L$40="Alta",'Mapa final SI'!$P$40="Leve"),CONCATENATE("R",'Mapa final SI'!$A$40),"")</f>
        <v/>
      </c>
      <c r="O16" s="614"/>
      <c r="P16" s="610" t="str">
        <f>IF(AND('Mapa final SI'!$L$28="Alta",'Mapa final SI'!$P$28="Menor"),CONCATENATE("R",'Mapa final SI'!$A$28),"")</f>
        <v/>
      </c>
      <c r="Q16" s="611"/>
      <c r="R16" s="611" t="str">
        <f>IF(AND('Mapa final SI'!$L$34="Alta",'Mapa final SI'!$P$34="Menor"),CONCATENATE("R",'Mapa final SI'!$A$34),"")</f>
        <v/>
      </c>
      <c r="S16" s="611"/>
      <c r="T16" s="611" t="str">
        <f>IF(AND('Mapa final SI'!$L$40="Alta",'Mapa final SI'!$P$40="Menor"),CONCATENATE("R",'Mapa final SI'!$A$40),"")</f>
        <v/>
      </c>
      <c r="U16" s="614"/>
      <c r="V16" s="592" t="str">
        <f>IF(AND('Mapa final SI'!$L$28="Alta",'Mapa final SI'!$P$28="Moderado"),CONCATENATE("R",'Mapa final SI'!$A$28),"")</f>
        <v/>
      </c>
      <c r="W16" s="593"/>
      <c r="X16" s="593" t="str">
        <f>IF(AND('Mapa final SI'!$L$34="Alta",'Mapa final SI'!$P$34="Moderado"),CONCATENATE("R",'Mapa final SI'!$A$34),"")</f>
        <v/>
      </c>
      <c r="Y16" s="593"/>
      <c r="Z16" s="593" t="str">
        <f>IF(AND('Mapa final SI'!$L$40="Alta",'Mapa final SI'!$P$40="Moderado"),CONCATENATE("R",'Mapa final SI'!$A$40),"")</f>
        <v/>
      </c>
      <c r="AA16" s="596"/>
      <c r="AB16" s="592" t="str">
        <f>IF(AND('Mapa final SI'!$L$28="Alta",'Mapa final SI'!$P$28="Mayor"),CONCATENATE("R",'Mapa final SI'!$A$28),"")</f>
        <v/>
      </c>
      <c r="AC16" s="593"/>
      <c r="AD16" s="593" t="str">
        <f>IF(AND('Mapa final SI'!$L$34="Alta",'Mapa final SI'!$P$34="Mayor"),CONCATENATE("R",'Mapa final SI'!$A$34),"")</f>
        <v/>
      </c>
      <c r="AE16" s="593"/>
      <c r="AF16" s="593" t="str">
        <f>IF(AND('Mapa final SI'!$L$40="Alta",'Mapa final SI'!$P$40="Mayor"),CONCATENATE("R",'Mapa final SI'!$A$40),"")</f>
        <v/>
      </c>
      <c r="AG16" s="596"/>
      <c r="AH16" s="598" t="str">
        <f>IF(AND('Mapa final SI'!$L$28="Alta",'Mapa final SI'!$P$28="Catastrófico"),CONCATENATE("R",'Mapa final SI'!$A$28),"")</f>
        <v/>
      </c>
      <c r="AI16" s="599"/>
      <c r="AJ16" s="599" t="str">
        <f>IF(AND('Mapa final SI'!$L$34="Alta",'Mapa final SI'!$P$34="Catastrófico"),CONCATENATE("R",'Mapa final SI'!$A$34),"")</f>
        <v/>
      </c>
      <c r="AK16" s="599"/>
      <c r="AL16" s="599" t="str">
        <f>IF(AND('Mapa final SI'!$L$40="Alta",'Mapa final SI'!$P$40="Catastrófico"),CONCATENATE("R",'Mapa final SI'!$A$40),"")</f>
        <v/>
      </c>
      <c r="AM16" s="602"/>
      <c r="AN16" s="15"/>
      <c r="AO16" s="649"/>
      <c r="AP16" s="650"/>
      <c r="AQ16" s="650"/>
      <c r="AR16" s="650"/>
      <c r="AS16" s="650"/>
      <c r="AT16" s="65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6"/>
      <c r="C17" s="666"/>
      <c r="D17" s="667"/>
      <c r="E17" s="585"/>
      <c r="F17" s="586"/>
      <c r="G17" s="586"/>
      <c r="H17" s="586"/>
      <c r="I17" s="586"/>
      <c r="J17" s="610"/>
      <c r="K17" s="611"/>
      <c r="L17" s="611"/>
      <c r="M17" s="611"/>
      <c r="N17" s="611"/>
      <c r="O17" s="614"/>
      <c r="P17" s="610"/>
      <c r="Q17" s="611"/>
      <c r="R17" s="611"/>
      <c r="S17" s="611"/>
      <c r="T17" s="611"/>
      <c r="U17" s="614"/>
      <c r="V17" s="592"/>
      <c r="W17" s="593"/>
      <c r="X17" s="593"/>
      <c r="Y17" s="593"/>
      <c r="Z17" s="593"/>
      <c r="AA17" s="596"/>
      <c r="AB17" s="592"/>
      <c r="AC17" s="593"/>
      <c r="AD17" s="593"/>
      <c r="AE17" s="593"/>
      <c r="AF17" s="593"/>
      <c r="AG17" s="596"/>
      <c r="AH17" s="598"/>
      <c r="AI17" s="599"/>
      <c r="AJ17" s="599"/>
      <c r="AK17" s="599"/>
      <c r="AL17" s="599"/>
      <c r="AM17" s="602"/>
      <c r="AN17" s="15"/>
      <c r="AO17" s="649"/>
      <c r="AP17" s="650"/>
      <c r="AQ17" s="650"/>
      <c r="AR17" s="650"/>
      <c r="AS17" s="650"/>
      <c r="AT17" s="65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6"/>
      <c r="C18" s="666"/>
      <c r="D18" s="667"/>
      <c r="E18" s="585"/>
      <c r="F18" s="586"/>
      <c r="G18" s="586"/>
      <c r="H18" s="586"/>
      <c r="I18" s="586"/>
      <c r="J18" s="610" t="str">
        <f>IF(AND('Mapa final SI'!$L$46="Alta",'Mapa final SI'!$P$46="Leve"),CONCATENATE("R",'Mapa final SI'!$A$46),"")</f>
        <v/>
      </c>
      <c r="K18" s="611"/>
      <c r="L18" s="611" t="str">
        <f>IF(AND('Mapa final SI'!$L$52="Alta",'Mapa final SI'!$P$52="Leve"),CONCATENATE("R",'Mapa final SI'!$A$52),"")</f>
        <v/>
      </c>
      <c r="M18" s="611"/>
      <c r="N18" s="611" t="str">
        <f>IF(AND('Mapa final SI'!$L$58="Alta",'Mapa final SI'!$P$58="Leve"),CONCATENATE("R",'Mapa final SI'!$A$58),"")</f>
        <v/>
      </c>
      <c r="O18" s="614"/>
      <c r="P18" s="610" t="str">
        <f>IF(AND('Mapa final SI'!$L$46="Alta",'Mapa final SI'!$P$46="Menor"),CONCATENATE("R",'Mapa final SI'!$A$46),"")</f>
        <v/>
      </c>
      <c r="Q18" s="611"/>
      <c r="R18" s="611" t="str">
        <f>IF(AND('Mapa final SI'!$L$52="Alta",'Mapa final SI'!$P$52="Menor"),CONCATENATE("R",'Mapa final SI'!$A$52),"")</f>
        <v/>
      </c>
      <c r="S18" s="611"/>
      <c r="T18" s="611" t="str">
        <f>IF(AND('Mapa final SI'!$L$58="Alta",'Mapa final SI'!$P$58="Menor"),CONCATENATE("R",'Mapa final SI'!$A$58),"")</f>
        <v/>
      </c>
      <c r="U18" s="614"/>
      <c r="V18" s="592" t="str">
        <f>IF(AND('Mapa final SI'!$L$46="Alta",'Mapa final SI'!$P$46="Moderado"),CONCATENATE("R",'Mapa final SI'!$A$46),"")</f>
        <v/>
      </c>
      <c r="W18" s="593"/>
      <c r="X18" s="593" t="str">
        <f>IF(AND('Mapa final SI'!$L$52="Alta",'Mapa final SI'!$P$52="Moderado"),CONCATENATE("R",'Mapa final SI'!$A$52),"")</f>
        <v/>
      </c>
      <c r="Y18" s="593"/>
      <c r="Z18" s="593" t="str">
        <f>IF(AND('Mapa final SI'!$L$58="Alta",'Mapa final SI'!$P$58="Moderado"),CONCATENATE("R",'Mapa final SI'!$A$58),"")</f>
        <v/>
      </c>
      <c r="AA18" s="596"/>
      <c r="AB18" s="592" t="str">
        <f>IF(AND('Mapa final SI'!$L$46="Alta",'Mapa final SI'!$P$46="Mayor"),CONCATENATE("R",'Mapa final SI'!$A$46),"")</f>
        <v/>
      </c>
      <c r="AC18" s="593"/>
      <c r="AD18" s="593" t="str">
        <f>IF(AND('Mapa final SI'!$L$52="Alta",'Mapa final SI'!$P$52="Mayor"),CONCATENATE("R",'Mapa final SI'!$A$52),"")</f>
        <v/>
      </c>
      <c r="AE18" s="593"/>
      <c r="AF18" s="593" t="str">
        <f>IF(AND('Mapa final SI'!$L$58="Alta",'Mapa final SI'!$P$58="Mayor"),CONCATENATE("R",'Mapa final SI'!$A$58),"")</f>
        <v/>
      </c>
      <c r="AG18" s="596"/>
      <c r="AH18" s="598" t="str">
        <f>IF(AND('Mapa final SI'!$L$46="Alta",'Mapa final SI'!$P$46="Catastrófico"),CONCATENATE("R",'Mapa final SI'!$A$46),"")</f>
        <v/>
      </c>
      <c r="AI18" s="599"/>
      <c r="AJ18" s="599" t="str">
        <f>IF(AND('Mapa final SI'!$L$52="Alta",'Mapa final SI'!$P$52="Catastrófico"),CONCATENATE("R",'Mapa final SI'!$A$52),"")</f>
        <v/>
      </c>
      <c r="AK18" s="599"/>
      <c r="AL18" s="599" t="str">
        <f>IF(AND('Mapa final SI'!$L$58="Alta",'Mapa final SI'!$P$58="Catastrófico"),CONCATENATE("R",'Mapa final SI'!$A$58),"")</f>
        <v/>
      </c>
      <c r="AM18" s="602"/>
      <c r="AN18" s="15"/>
      <c r="AO18" s="649"/>
      <c r="AP18" s="650"/>
      <c r="AQ18" s="650"/>
      <c r="AR18" s="650"/>
      <c r="AS18" s="650"/>
      <c r="AT18" s="65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6"/>
      <c r="C19" s="666"/>
      <c r="D19" s="667"/>
      <c r="E19" s="585"/>
      <c r="F19" s="586"/>
      <c r="G19" s="586"/>
      <c r="H19" s="586"/>
      <c r="I19" s="586"/>
      <c r="J19" s="610"/>
      <c r="K19" s="611"/>
      <c r="L19" s="611"/>
      <c r="M19" s="611"/>
      <c r="N19" s="611"/>
      <c r="O19" s="614"/>
      <c r="P19" s="610"/>
      <c r="Q19" s="611"/>
      <c r="R19" s="611"/>
      <c r="S19" s="611"/>
      <c r="T19" s="611"/>
      <c r="U19" s="614"/>
      <c r="V19" s="592"/>
      <c r="W19" s="593"/>
      <c r="X19" s="593"/>
      <c r="Y19" s="593"/>
      <c r="Z19" s="593"/>
      <c r="AA19" s="596"/>
      <c r="AB19" s="592"/>
      <c r="AC19" s="593"/>
      <c r="AD19" s="593"/>
      <c r="AE19" s="593"/>
      <c r="AF19" s="593"/>
      <c r="AG19" s="596"/>
      <c r="AH19" s="598"/>
      <c r="AI19" s="599"/>
      <c r="AJ19" s="599"/>
      <c r="AK19" s="599"/>
      <c r="AL19" s="599"/>
      <c r="AM19" s="602"/>
      <c r="AN19" s="15"/>
      <c r="AO19" s="649"/>
      <c r="AP19" s="650"/>
      <c r="AQ19" s="650"/>
      <c r="AR19" s="650"/>
      <c r="AS19" s="650"/>
      <c r="AT19" s="65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6"/>
      <c r="C20" s="666"/>
      <c r="D20" s="667"/>
      <c r="E20" s="585"/>
      <c r="F20" s="586"/>
      <c r="G20" s="586"/>
      <c r="H20" s="586"/>
      <c r="I20" s="586"/>
      <c r="J20" s="610" t="str">
        <f>IF(AND('Mapa final SI'!$L$64="Alta",'Mapa final SI'!$P$64="Leve"),CONCATENATE("R",'Mapa final SI'!$A$64),"")</f>
        <v/>
      </c>
      <c r="K20" s="611"/>
      <c r="L20" s="611" t="str">
        <f>IF(AND('Mapa final SI'!$L$70="Alta",'Mapa final SI'!$P$70="Leve"),CONCATENATE("R",'Mapa final SI'!$A$70),"")</f>
        <v/>
      </c>
      <c r="M20" s="611"/>
      <c r="N20" s="611" t="str">
        <f>IF(AND('Mapa final SI'!$L$76="Alta",'Mapa final SI'!$P$76="Leve"),CONCATENATE("R",'Mapa final SI'!$A$76),"")</f>
        <v/>
      </c>
      <c r="O20" s="614"/>
      <c r="P20" s="610" t="str">
        <f>IF(AND('Mapa final SI'!$L$64="Alta",'Mapa final SI'!$P$64="Menor"),CONCATENATE("R",'Mapa final SI'!$A$64),"")</f>
        <v/>
      </c>
      <c r="Q20" s="611"/>
      <c r="R20" s="611" t="str">
        <f>IF(AND('Mapa final SI'!$L$70="Alta",'Mapa final SI'!$P$70="Menor"),CONCATENATE("R",'Mapa final SI'!$A$70),"")</f>
        <v/>
      </c>
      <c r="S20" s="611"/>
      <c r="T20" s="611" t="str">
        <f>IF(AND('Mapa final SI'!$L$76="Alta",'Mapa final SI'!$P$76="Menor"),CONCATENATE("R",'Mapa final SI'!$A$76),"")</f>
        <v/>
      </c>
      <c r="U20" s="614"/>
      <c r="V20" s="592" t="str">
        <f>IF(AND('Mapa final SI'!$L$64="Alta",'Mapa final SI'!$P$64="Moderado"),CONCATENATE("R",'Mapa final SI'!$A$64),"")</f>
        <v/>
      </c>
      <c r="W20" s="593"/>
      <c r="X20" s="593" t="str">
        <f>IF(AND('Mapa final SI'!$L$70="Alta",'Mapa final SI'!$P$70="Moderado"),CONCATENATE("R",'Mapa final SI'!$A$70),"")</f>
        <v/>
      </c>
      <c r="Y20" s="593"/>
      <c r="Z20" s="593" t="str">
        <f>IF(AND('Mapa final SI'!$L$76="Alta",'Mapa final SI'!$P$76="Moderado"),CONCATENATE("R",'Mapa final SI'!$A$76),"")</f>
        <v/>
      </c>
      <c r="AA20" s="596"/>
      <c r="AB20" s="592" t="str">
        <f>IF(AND('Mapa final SI'!$L$64="Alta",'Mapa final SI'!$P$64="Mayor"),CONCATENATE("R",'Mapa final SI'!$A$64),"")</f>
        <v/>
      </c>
      <c r="AC20" s="593"/>
      <c r="AD20" s="593" t="str">
        <f>IF(AND('Mapa final SI'!$L$70="Alta",'Mapa final SI'!$P$70="Mayor"),CONCATENATE("R",'Mapa final SI'!$A$70),"")</f>
        <v/>
      </c>
      <c r="AE20" s="593"/>
      <c r="AF20" s="593" t="str">
        <f>IF(AND('Mapa final SI'!$L$76="Alta",'Mapa final SI'!$P$76="Mayor"),CONCATENATE("R",'Mapa final SI'!$A$76),"")</f>
        <v/>
      </c>
      <c r="AG20" s="596"/>
      <c r="AH20" s="598" t="str">
        <f>IF(AND('Mapa final SI'!$L$64="Alta",'Mapa final SI'!$P$64="Catastrófico"),CONCATENATE("R",'Mapa final SI'!$A$64),"")</f>
        <v/>
      </c>
      <c r="AI20" s="599"/>
      <c r="AJ20" s="599" t="str">
        <f>IF(AND('Mapa final SI'!$L$70="Alta",'Mapa final SI'!$P$70="Catastrófico"),CONCATENATE("R",'Mapa final SI'!$A$70),"")</f>
        <v/>
      </c>
      <c r="AK20" s="599"/>
      <c r="AL20" s="599" t="str">
        <f>IF(AND('Mapa final SI'!$L$76="Alta",'Mapa final SI'!$P$76="Catastrófico"),CONCATENATE("R",'Mapa final SI'!$A$76),"")</f>
        <v/>
      </c>
      <c r="AM20" s="602"/>
      <c r="AN20" s="15"/>
      <c r="AO20" s="649"/>
      <c r="AP20" s="650"/>
      <c r="AQ20" s="650"/>
      <c r="AR20" s="650"/>
      <c r="AS20" s="650"/>
      <c r="AT20" s="65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6"/>
      <c r="C21" s="666"/>
      <c r="D21" s="667"/>
      <c r="E21" s="588"/>
      <c r="F21" s="589"/>
      <c r="G21" s="589"/>
      <c r="H21" s="589"/>
      <c r="I21" s="589"/>
      <c r="J21" s="612"/>
      <c r="K21" s="613"/>
      <c r="L21" s="613"/>
      <c r="M21" s="613"/>
      <c r="N21" s="613"/>
      <c r="O21" s="615"/>
      <c r="P21" s="612"/>
      <c r="Q21" s="613"/>
      <c r="R21" s="613"/>
      <c r="S21" s="613"/>
      <c r="T21" s="613"/>
      <c r="U21" s="615"/>
      <c r="V21" s="594"/>
      <c r="W21" s="595"/>
      <c r="X21" s="595"/>
      <c r="Y21" s="595"/>
      <c r="Z21" s="595"/>
      <c r="AA21" s="597"/>
      <c r="AB21" s="594"/>
      <c r="AC21" s="595"/>
      <c r="AD21" s="595"/>
      <c r="AE21" s="595"/>
      <c r="AF21" s="595"/>
      <c r="AG21" s="597"/>
      <c r="AH21" s="600"/>
      <c r="AI21" s="601"/>
      <c r="AJ21" s="601"/>
      <c r="AK21" s="601"/>
      <c r="AL21" s="601"/>
      <c r="AM21" s="603"/>
      <c r="AN21" s="15"/>
      <c r="AO21" s="652"/>
      <c r="AP21" s="653"/>
      <c r="AQ21" s="653"/>
      <c r="AR21" s="653"/>
      <c r="AS21" s="653"/>
      <c r="AT21" s="65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6"/>
      <c r="C22" s="666"/>
      <c r="D22" s="667"/>
      <c r="E22" s="582" t="s">
        <v>1061</v>
      </c>
      <c r="F22" s="583"/>
      <c r="G22" s="583"/>
      <c r="H22" s="583"/>
      <c r="I22" s="584"/>
      <c r="J22" s="618" t="str">
        <f>IF(AND('Mapa final SI'!$L$10="Media",'Mapa final SI'!$P$10="Leve"),CONCATENATE("R",'Mapa final SI'!$A$10),"")</f>
        <v/>
      </c>
      <c r="K22" s="619"/>
      <c r="L22" s="619" t="str">
        <f>IF(AND('Mapa final SI'!$L$16="Media",'Mapa final SI'!$P$16="Leve"),CONCATENATE("R",'Mapa final SI'!$A$16),"")</f>
        <v/>
      </c>
      <c r="M22" s="619"/>
      <c r="N22" s="619" t="str">
        <f>IF(AND('Mapa final SI'!$L$22="Media",'Mapa final SI'!$P$22="Leve"),CONCATENATE("R",'Mapa final SI'!$A$22),"")</f>
        <v/>
      </c>
      <c r="O22" s="620"/>
      <c r="P22" s="618" t="str">
        <f>IF(AND('Mapa final SI'!$L$10="Media",'Mapa final SI'!$P$10="Menor"),CONCATENATE("R",'Mapa final SI'!$A$10),"")</f>
        <v/>
      </c>
      <c r="Q22" s="619"/>
      <c r="R22" s="619" t="str">
        <f>IF(AND('Mapa final SI'!$L$16="Media",'Mapa final SI'!$P$16="Menor"),CONCATENATE("R",'Mapa final SI'!$A$16),"")</f>
        <v/>
      </c>
      <c r="S22" s="619"/>
      <c r="T22" s="619" t="str">
        <f>IF(AND('Mapa final SI'!$L$22="Media",'Mapa final SI'!$P$22="Menor"),CONCATENATE("R",'Mapa final SI'!$A$22),"")</f>
        <v/>
      </c>
      <c r="U22" s="620"/>
      <c r="V22" s="618" t="str">
        <f>IF(AND('Mapa final SI'!$L$10="Media",'Mapa final SI'!$P$10="Moderado"),CONCATENATE("R",'Mapa final SI'!$A$10),"")</f>
        <v/>
      </c>
      <c r="W22" s="619"/>
      <c r="X22" s="619" t="str">
        <f>IF(AND('Mapa final SI'!$L$16="Media",'Mapa final SI'!$P$16="Moderado"),CONCATENATE("R",'Mapa final SI'!$A$16),"")</f>
        <v/>
      </c>
      <c r="Y22" s="619"/>
      <c r="Z22" s="619" t="str">
        <f>IF(AND('Mapa final SI'!$L$22="Media",'Mapa final SI'!$P$22="Moderado"),CONCATENATE("R",'Mapa final SI'!$A$22),"")</f>
        <v/>
      </c>
      <c r="AA22" s="620"/>
      <c r="AB22" s="621" t="str">
        <f>IF(AND('Mapa final SI'!$L$10="Media",'Mapa final SI'!$P$10="Mayor"),CONCATENATE("R",'Mapa final SI'!$A$10),"")</f>
        <v/>
      </c>
      <c r="AC22" s="622"/>
      <c r="AD22" s="622" t="str">
        <f>IF(AND('Mapa final SI'!$L$16="Media",'Mapa final SI'!$P$16="Mayor"),CONCATENATE("R",'Mapa final SI'!$A$16),"")</f>
        <v/>
      </c>
      <c r="AE22" s="622"/>
      <c r="AF22" s="622" t="str">
        <f>IF(AND('Mapa final SI'!$L$22="Media",'Mapa final SI'!$P$22="Mayor"),CONCATENATE("R",'Mapa final SI'!$A$22),"")</f>
        <v/>
      </c>
      <c r="AG22" s="623"/>
      <c r="AH22" s="627" t="str">
        <f>IF(AND('Mapa final SI'!$L$10="Media",'Mapa final SI'!$P$10="Catastrófico"),CONCATENATE("R",'Mapa final SI'!$A$10),"")</f>
        <v/>
      </c>
      <c r="AI22" s="616"/>
      <c r="AJ22" s="616" t="str">
        <f>IF(AND('Mapa final SI'!$L$16="Media",'Mapa final SI'!$P$16="Catastrófico"),CONCATENATE("R",'Mapa final SI'!$A$16),"")</f>
        <v/>
      </c>
      <c r="AK22" s="616"/>
      <c r="AL22" s="616" t="str">
        <f>IF(AND('Mapa final SI'!$L$22="Media",'Mapa final SI'!$P$22="Catastrófico"),CONCATENATE("R",'Mapa final SI'!$A$22),"")</f>
        <v/>
      </c>
      <c r="AM22" s="617"/>
      <c r="AN22" s="15"/>
      <c r="AO22" s="637" t="s">
        <v>9</v>
      </c>
      <c r="AP22" s="638"/>
      <c r="AQ22" s="638"/>
      <c r="AR22" s="638"/>
      <c r="AS22" s="638"/>
      <c r="AT22" s="63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6"/>
      <c r="C23" s="666"/>
      <c r="D23" s="667"/>
      <c r="E23" s="585"/>
      <c r="F23" s="586"/>
      <c r="G23" s="586"/>
      <c r="H23" s="586"/>
      <c r="I23" s="587"/>
      <c r="J23" s="610"/>
      <c r="K23" s="611"/>
      <c r="L23" s="611"/>
      <c r="M23" s="611"/>
      <c r="N23" s="611"/>
      <c r="O23" s="614"/>
      <c r="P23" s="610"/>
      <c r="Q23" s="611"/>
      <c r="R23" s="611"/>
      <c r="S23" s="611"/>
      <c r="T23" s="611"/>
      <c r="U23" s="614"/>
      <c r="V23" s="610"/>
      <c r="W23" s="611"/>
      <c r="X23" s="611"/>
      <c r="Y23" s="611"/>
      <c r="Z23" s="611"/>
      <c r="AA23" s="614"/>
      <c r="AB23" s="592"/>
      <c r="AC23" s="593"/>
      <c r="AD23" s="593"/>
      <c r="AE23" s="593"/>
      <c r="AF23" s="593"/>
      <c r="AG23" s="596"/>
      <c r="AH23" s="598"/>
      <c r="AI23" s="599"/>
      <c r="AJ23" s="599"/>
      <c r="AK23" s="599"/>
      <c r="AL23" s="599"/>
      <c r="AM23" s="602"/>
      <c r="AN23" s="15"/>
      <c r="AO23" s="640"/>
      <c r="AP23" s="641"/>
      <c r="AQ23" s="641"/>
      <c r="AR23" s="641"/>
      <c r="AS23" s="641"/>
      <c r="AT23" s="6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6"/>
      <c r="C24" s="666"/>
      <c r="D24" s="667"/>
      <c r="E24" s="585"/>
      <c r="F24" s="586"/>
      <c r="G24" s="586"/>
      <c r="H24" s="586"/>
      <c r="I24" s="587"/>
      <c r="J24" s="610" t="str">
        <f>IF(AND('Mapa final SI'!$L$28="Media",'Mapa final SI'!$P$28="Leve"),CONCATENATE("R",'Mapa final SI'!$A$28),"")</f>
        <v/>
      </c>
      <c r="K24" s="611"/>
      <c r="L24" s="611" t="str">
        <f>IF(AND('Mapa final SI'!$L$34="Media",'Mapa final SI'!$P$34="Leve"),CONCATENATE("R",'Mapa final SI'!$A$34),"")</f>
        <v/>
      </c>
      <c r="M24" s="611"/>
      <c r="N24" s="611" t="str">
        <f>IF(AND('Mapa final SI'!$L$40="Media",'Mapa final SI'!$P$40="Leve"),CONCATENATE("R",'Mapa final SI'!$A$40),"")</f>
        <v/>
      </c>
      <c r="O24" s="614"/>
      <c r="P24" s="610" t="str">
        <f>IF(AND('Mapa final SI'!$L$28="Media",'Mapa final SI'!$P$28="Menor"),CONCATENATE("R",'Mapa final SI'!$A$28),"")</f>
        <v/>
      </c>
      <c r="Q24" s="611"/>
      <c r="R24" s="611" t="str">
        <f>IF(AND('Mapa final SI'!$L$34="Media",'Mapa final SI'!$P$34="Menor"),CONCATENATE("R",'Mapa final SI'!$A$34),"")</f>
        <v/>
      </c>
      <c r="S24" s="611"/>
      <c r="T24" s="611" t="str">
        <f>IF(AND('Mapa final SI'!$L$40="Media",'Mapa final SI'!$P$40="Menor"),CONCATENATE("R",'Mapa final SI'!$A$40),"")</f>
        <v/>
      </c>
      <c r="U24" s="614"/>
      <c r="V24" s="610" t="str">
        <f>IF(AND('Mapa final SI'!$L$28="Media",'Mapa final SI'!$P$28="Moderado"),CONCATENATE("R",'Mapa final SI'!$A$28),"")</f>
        <v/>
      </c>
      <c r="W24" s="611"/>
      <c r="X24" s="611" t="str">
        <f>IF(AND('Mapa final SI'!$L$34="Media",'Mapa final SI'!$P$34="Moderado"),CONCATENATE("R",'Mapa final SI'!$A$34),"")</f>
        <v/>
      </c>
      <c r="Y24" s="611"/>
      <c r="Z24" s="611" t="str">
        <f>IF(AND('Mapa final SI'!$L$40="Media",'Mapa final SI'!$P$40="Moderado"),CONCATENATE("R",'Mapa final SI'!$A$40),"")</f>
        <v/>
      </c>
      <c r="AA24" s="614"/>
      <c r="AB24" s="592" t="str">
        <f>IF(AND('Mapa final SI'!$L$28="Media",'Mapa final SI'!$P$28="Mayor"),CONCATENATE("R",'Mapa final SI'!$A$28),"")</f>
        <v/>
      </c>
      <c r="AC24" s="593"/>
      <c r="AD24" s="593" t="str">
        <f>IF(AND('Mapa final SI'!$L$34="Media",'Mapa final SI'!$P$34="Mayor"),CONCATENATE("R",'Mapa final SI'!$A$34),"")</f>
        <v/>
      </c>
      <c r="AE24" s="593"/>
      <c r="AF24" s="593" t="str">
        <f>IF(AND('Mapa final SI'!$L$40="Media",'Mapa final SI'!$P$40="Mayor"),CONCATENATE("R",'Mapa final SI'!$A$40),"")</f>
        <v/>
      </c>
      <c r="AG24" s="596"/>
      <c r="AH24" s="598" t="str">
        <f>IF(AND('Mapa final SI'!$L$28="Media",'Mapa final SI'!$P$28="Catastrófico"),CONCATENATE("R",'Mapa final SI'!$A$28),"")</f>
        <v/>
      </c>
      <c r="AI24" s="599"/>
      <c r="AJ24" s="599" t="str">
        <f>IF(AND('Mapa final SI'!$L$34="Media",'Mapa final SI'!$P$34="Catastrófico"),CONCATENATE("R",'Mapa final SI'!$A$34),"")</f>
        <v/>
      </c>
      <c r="AK24" s="599"/>
      <c r="AL24" s="599" t="str">
        <f>IF(AND('Mapa final SI'!$L$40="Media",'Mapa final SI'!$P$40="Catastrófico"),CONCATENATE("R",'Mapa final SI'!$A$40),"")</f>
        <v/>
      </c>
      <c r="AM24" s="602"/>
      <c r="AN24" s="15"/>
      <c r="AO24" s="640"/>
      <c r="AP24" s="641"/>
      <c r="AQ24" s="641"/>
      <c r="AR24" s="641"/>
      <c r="AS24" s="641"/>
      <c r="AT24" s="6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6"/>
      <c r="C25" s="666"/>
      <c r="D25" s="667"/>
      <c r="E25" s="585"/>
      <c r="F25" s="586"/>
      <c r="G25" s="586"/>
      <c r="H25" s="586"/>
      <c r="I25" s="587"/>
      <c r="J25" s="610"/>
      <c r="K25" s="611"/>
      <c r="L25" s="611"/>
      <c r="M25" s="611"/>
      <c r="N25" s="611"/>
      <c r="O25" s="614"/>
      <c r="P25" s="610"/>
      <c r="Q25" s="611"/>
      <c r="R25" s="611"/>
      <c r="S25" s="611"/>
      <c r="T25" s="611"/>
      <c r="U25" s="614"/>
      <c r="V25" s="610"/>
      <c r="W25" s="611"/>
      <c r="X25" s="611"/>
      <c r="Y25" s="611"/>
      <c r="Z25" s="611"/>
      <c r="AA25" s="614"/>
      <c r="AB25" s="592"/>
      <c r="AC25" s="593"/>
      <c r="AD25" s="593"/>
      <c r="AE25" s="593"/>
      <c r="AF25" s="593"/>
      <c r="AG25" s="596"/>
      <c r="AH25" s="598"/>
      <c r="AI25" s="599"/>
      <c r="AJ25" s="599"/>
      <c r="AK25" s="599"/>
      <c r="AL25" s="599"/>
      <c r="AM25" s="602"/>
      <c r="AN25" s="15"/>
      <c r="AO25" s="640"/>
      <c r="AP25" s="641"/>
      <c r="AQ25" s="641"/>
      <c r="AR25" s="641"/>
      <c r="AS25" s="641"/>
      <c r="AT25" s="64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6"/>
      <c r="C26" s="666"/>
      <c r="D26" s="667"/>
      <c r="E26" s="585"/>
      <c r="F26" s="586"/>
      <c r="G26" s="586"/>
      <c r="H26" s="586"/>
      <c r="I26" s="587"/>
      <c r="J26" s="610" t="str">
        <f>IF(AND('Mapa final SI'!$L$46="Media",'Mapa final SI'!$P$46="Leve"),CONCATENATE("R",'Mapa final SI'!$A$46),"")</f>
        <v/>
      </c>
      <c r="K26" s="611"/>
      <c r="L26" s="611" t="str">
        <f>IF(AND('Mapa final SI'!$L$52="Media",'Mapa final SI'!$P$52="Leve"),CONCATENATE("R",'Mapa final SI'!$A$52),"")</f>
        <v/>
      </c>
      <c r="M26" s="611"/>
      <c r="N26" s="611" t="str">
        <f>IF(AND('Mapa final SI'!$L$58="Media",'Mapa final SI'!$P$58="Leve"),CONCATENATE("R",'Mapa final SI'!$A$58),"")</f>
        <v/>
      </c>
      <c r="O26" s="614"/>
      <c r="P26" s="610" t="str">
        <f>IF(AND('Mapa final SI'!$L$46="Media",'Mapa final SI'!$P$46="Menor"),CONCATENATE("R",'Mapa final SI'!$A$46),"")</f>
        <v/>
      </c>
      <c r="Q26" s="611"/>
      <c r="R26" s="611" t="str">
        <f>IF(AND('Mapa final SI'!$L$52="Media",'Mapa final SI'!$P$52="Menor"),CONCATENATE("R",'Mapa final SI'!$A$52),"")</f>
        <v/>
      </c>
      <c r="S26" s="611"/>
      <c r="T26" s="611" t="str">
        <f>IF(AND('Mapa final SI'!$L$58="Media",'Mapa final SI'!$P$58="Menor"),CONCATENATE("R",'Mapa final SI'!$A$58),"")</f>
        <v/>
      </c>
      <c r="U26" s="614"/>
      <c r="V26" s="610" t="str">
        <f>IF(AND('Mapa final SI'!$L$46="Media",'Mapa final SI'!$P$46="Moderado"),CONCATENATE("R",'Mapa final SI'!$A$46),"")</f>
        <v/>
      </c>
      <c r="W26" s="611"/>
      <c r="X26" s="611" t="str">
        <f>IF(AND('Mapa final SI'!$L$52="Media",'Mapa final SI'!$P$52="Moderado"),CONCATENATE("R",'Mapa final SI'!$A$52),"")</f>
        <v/>
      </c>
      <c r="Y26" s="611"/>
      <c r="Z26" s="611" t="str">
        <f>IF(AND('Mapa final SI'!$L$58="Media",'Mapa final SI'!$P$58="Moderado"),CONCATENATE("R",'Mapa final SI'!$A$58),"")</f>
        <v/>
      </c>
      <c r="AA26" s="614"/>
      <c r="AB26" s="592" t="str">
        <f>IF(AND('Mapa final SI'!$L$46="Media",'Mapa final SI'!$P$46="Mayor"),CONCATENATE("R",'Mapa final SI'!$A$46),"")</f>
        <v/>
      </c>
      <c r="AC26" s="593"/>
      <c r="AD26" s="593" t="str">
        <f>IF(AND('Mapa final SI'!$L$52="Media",'Mapa final SI'!$P$52="Mayor"),CONCATENATE("R",'Mapa final SI'!$A$52),"")</f>
        <v/>
      </c>
      <c r="AE26" s="593"/>
      <c r="AF26" s="593" t="str">
        <f>IF(AND('Mapa final SI'!$L$58="Media",'Mapa final SI'!$P$58="Mayor"),CONCATENATE("R",'Mapa final SI'!$A$58),"")</f>
        <v/>
      </c>
      <c r="AG26" s="596"/>
      <c r="AH26" s="598" t="str">
        <f>IF(AND('Mapa final SI'!$L$46="Media",'Mapa final SI'!$P$46="Catastrófico"),CONCATENATE("R",'Mapa final SI'!$A$46),"")</f>
        <v/>
      </c>
      <c r="AI26" s="599"/>
      <c r="AJ26" s="599" t="str">
        <f>IF(AND('Mapa final SI'!$L$52="Media",'Mapa final SI'!$P$52="Catastrófico"),CONCATENATE("R",'Mapa final SI'!$A$52),"")</f>
        <v/>
      </c>
      <c r="AK26" s="599"/>
      <c r="AL26" s="599" t="str">
        <f>IF(AND('Mapa final SI'!$L$58="Media",'Mapa final SI'!$P$58="Catastrófico"),CONCATENATE("R",'Mapa final SI'!$A$58),"")</f>
        <v/>
      </c>
      <c r="AM26" s="602"/>
      <c r="AN26" s="15"/>
      <c r="AO26" s="640"/>
      <c r="AP26" s="641"/>
      <c r="AQ26" s="641"/>
      <c r="AR26" s="641"/>
      <c r="AS26" s="641"/>
      <c r="AT26" s="6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6"/>
      <c r="C27" s="666"/>
      <c r="D27" s="667"/>
      <c r="E27" s="585"/>
      <c r="F27" s="586"/>
      <c r="G27" s="586"/>
      <c r="H27" s="586"/>
      <c r="I27" s="587"/>
      <c r="J27" s="610"/>
      <c r="K27" s="611"/>
      <c r="L27" s="611"/>
      <c r="M27" s="611"/>
      <c r="N27" s="611"/>
      <c r="O27" s="614"/>
      <c r="P27" s="610"/>
      <c r="Q27" s="611"/>
      <c r="R27" s="611"/>
      <c r="S27" s="611"/>
      <c r="T27" s="611"/>
      <c r="U27" s="614"/>
      <c r="V27" s="610"/>
      <c r="W27" s="611"/>
      <c r="X27" s="611"/>
      <c r="Y27" s="611"/>
      <c r="Z27" s="611"/>
      <c r="AA27" s="614"/>
      <c r="AB27" s="592"/>
      <c r="AC27" s="593"/>
      <c r="AD27" s="593"/>
      <c r="AE27" s="593"/>
      <c r="AF27" s="593"/>
      <c r="AG27" s="596"/>
      <c r="AH27" s="598"/>
      <c r="AI27" s="599"/>
      <c r="AJ27" s="599"/>
      <c r="AK27" s="599"/>
      <c r="AL27" s="599"/>
      <c r="AM27" s="602"/>
      <c r="AN27" s="15"/>
      <c r="AO27" s="640"/>
      <c r="AP27" s="641"/>
      <c r="AQ27" s="641"/>
      <c r="AR27" s="641"/>
      <c r="AS27" s="641"/>
      <c r="AT27" s="6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6"/>
      <c r="C28" s="666"/>
      <c r="D28" s="667"/>
      <c r="E28" s="585"/>
      <c r="F28" s="586"/>
      <c r="G28" s="586"/>
      <c r="H28" s="586"/>
      <c r="I28" s="587"/>
      <c r="J28" s="610" t="str">
        <f>IF(AND('Mapa final SI'!$L$64="Media",'Mapa final SI'!$P$64="Leve"),CONCATENATE("R",'Mapa final SI'!$A$64),"")</f>
        <v/>
      </c>
      <c r="K28" s="611"/>
      <c r="L28" s="611" t="str">
        <f>IF(AND('Mapa final SI'!$L$70="Media",'Mapa final SI'!$P$70="Leve"),CONCATENATE("R",'Mapa final SI'!$A$70),"")</f>
        <v/>
      </c>
      <c r="M28" s="611"/>
      <c r="N28" s="611" t="str">
        <f>IF(AND('Mapa final SI'!$L$76="Media",'Mapa final SI'!$P$76="Leve"),CONCATENATE("R",'Mapa final SI'!$A$76),"")</f>
        <v/>
      </c>
      <c r="O28" s="614"/>
      <c r="P28" s="610" t="str">
        <f>IF(AND('Mapa final SI'!$L$64="Media",'Mapa final SI'!$P$64="Menor"),CONCATENATE("R",'Mapa final SI'!$A$64),"")</f>
        <v/>
      </c>
      <c r="Q28" s="611"/>
      <c r="R28" s="611" t="str">
        <f>IF(AND('Mapa final SI'!$L$70="Media",'Mapa final SI'!$P$70="Menor"),CONCATENATE("R",'Mapa final SI'!$A$70),"")</f>
        <v/>
      </c>
      <c r="S28" s="611"/>
      <c r="T28" s="611" t="str">
        <f>IF(AND('Mapa final SI'!$L$76="Media",'Mapa final SI'!$P$76="Menor"),CONCATENATE("R",'Mapa final SI'!$A$76),"")</f>
        <v/>
      </c>
      <c r="U28" s="614"/>
      <c r="V28" s="610" t="str">
        <f>IF(AND('Mapa final SI'!$L$64="Media",'Mapa final SI'!$P$64="Moderado"),CONCATENATE("R",'Mapa final SI'!$A$64),"")</f>
        <v/>
      </c>
      <c r="W28" s="611"/>
      <c r="X28" s="611" t="str">
        <f>IF(AND('Mapa final SI'!$L$70="Media",'Mapa final SI'!$P$70="Moderado"),CONCATENATE("R",'Mapa final SI'!$A$70),"")</f>
        <v/>
      </c>
      <c r="Y28" s="611"/>
      <c r="Z28" s="611" t="str">
        <f>IF(AND('Mapa final SI'!$L$76="Media",'Mapa final SI'!$P$76="Moderado"),CONCATENATE("R",'Mapa final SI'!$A$76),"")</f>
        <v/>
      </c>
      <c r="AA28" s="614"/>
      <c r="AB28" s="592" t="str">
        <f>IF(AND('Mapa final SI'!$L$64="Media",'Mapa final SI'!$P$64="Mayor"),CONCATENATE("R",'Mapa final SI'!$A$64),"")</f>
        <v/>
      </c>
      <c r="AC28" s="593"/>
      <c r="AD28" s="593" t="str">
        <f>IF(AND('Mapa final SI'!$L$70="Media",'Mapa final SI'!$P$70="Mayor"),CONCATENATE("R",'Mapa final SI'!$A$70),"")</f>
        <v/>
      </c>
      <c r="AE28" s="593"/>
      <c r="AF28" s="593" t="str">
        <f>IF(AND('Mapa final SI'!$L$76="Media",'Mapa final SI'!$P$76="Mayor"),CONCATENATE("R",'Mapa final SI'!$A$76),"")</f>
        <v/>
      </c>
      <c r="AG28" s="596"/>
      <c r="AH28" s="598" t="str">
        <f>IF(AND('Mapa final SI'!$L$64="Media",'Mapa final SI'!$P$64="Catastrófico"),CONCATENATE("R",'Mapa final SI'!$A$64),"")</f>
        <v/>
      </c>
      <c r="AI28" s="599"/>
      <c r="AJ28" s="599" t="str">
        <f>IF(AND('Mapa final SI'!$L$70="Media",'Mapa final SI'!$P$70="Catastrófico"),CONCATENATE("R",'Mapa final SI'!$A$70),"")</f>
        <v/>
      </c>
      <c r="AK28" s="599"/>
      <c r="AL28" s="599" t="str">
        <f>IF(AND('Mapa final SI'!$L$76="Media",'Mapa final SI'!$P$76="Catastrófico"),CONCATENATE("R",'Mapa final SI'!$A$76),"")</f>
        <v/>
      </c>
      <c r="AM28" s="602"/>
      <c r="AN28" s="15"/>
      <c r="AO28" s="640"/>
      <c r="AP28" s="641"/>
      <c r="AQ28" s="641"/>
      <c r="AR28" s="641"/>
      <c r="AS28" s="641"/>
      <c r="AT28" s="6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6"/>
      <c r="C29" s="666"/>
      <c r="D29" s="667"/>
      <c r="E29" s="588"/>
      <c r="F29" s="589"/>
      <c r="G29" s="589"/>
      <c r="H29" s="589"/>
      <c r="I29" s="590"/>
      <c r="J29" s="610"/>
      <c r="K29" s="611"/>
      <c r="L29" s="611"/>
      <c r="M29" s="611"/>
      <c r="N29" s="611"/>
      <c r="O29" s="614"/>
      <c r="P29" s="612"/>
      <c r="Q29" s="613"/>
      <c r="R29" s="613"/>
      <c r="S29" s="613"/>
      <c r="T29" s="613"/>
      <c r="U29" s="615"/>
      <c r="V29" s="612"/>
      <c r="W29" s="613"/>
      <c r="X29" s="613"/>
      <c r="Y29" s="613"/>
      <c r="Z29" s="613"/>
      <c r="AA29" s="615"/>
      <c r="AB29" s="594"/>
      <c r="AC29" s="595"/>
      <c r="AD29" s="595"/>
      <c r="AE29" s="595"/>
      <c r="AF29" s="595"/>
      <c r="AG29" s="597"/>
      <c r="AH29" s="600"/>
      <c r="AI29" s="601"/>
      <c r="AJ29" s="601"/>
      <c r="AK29" s="601"/>
      <c r="AL29" s="601"/>
      <c r="AM29" s="603"/>
      <c r="AN29" s="15"/>
      <c r="AO29" s="643"/>
      <c r="AP29" s="644"/>
      <c r="AQ29" s="644"/>
      <c r="AR29" s="644"/>
      <c r="AS29" s="644"/>
      <c r="AT29" s="6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6"/>
      <c r="C30" s="666"/>
      <c r="D30" s="667"/>
      <c r="E30" s="582" t="s">
        <v>1062</v>
      </c>
      <c r="F30" s="583"/>
      <c r="G30" s="583"/>
      <c r="H30" s="583"/>
      <c r="I30" s="583"/>
      <c r="J30" s="624" t="str">
        <f>IF(AND('Mapa final'!$L$10="Baja",'Mapa final'!$P$10="Leve"),CONCATENATE("R",'Mapa final'!$A$10),"")</f>
        <v/>
      </c>
      <c r="K30" s="625"/>
      <c r="L30" s="625" t="str">
        <f>IF(AND('Mapa final SI'!$L$16="Baja",'Mapa final SI'!$P$16="Leve"),CONCATENATE("R",'Mapa final SI'!$A$16),"")</f>
        <v/>
      </c>
      <c r="M30" s="625"/>
      <c r="N30" s="625" t="str">
        <f>IF(AND('Mapa final SI'!$L$22="Baja",'Mapa final SI'!$P$22="Leve"),CONCATENATE("R",'Mapa final SI'!$A$22),"")</f>
        <v/>
      </c>
      <c r="O30" s="626"/>
      <c r="P30" s="619" t="str">
        <f>IF(AND('Mapa final SI'!$L$10="Baja",'Mapa final SI'!$P$10="Menor"),CONCATENATE("R",'Mapa final SI'!$A$10),"")</f>
        <v/>
      </c>
      <c r="Q30" s="619"/>
      <c r="R30" s="619" t="str">
        <f>IF(AND('Mapa final SI'!$L$16="Baja",'Mapa final SI'!$P$16="Menor"),CONCATENATE("R",'Mapa final SI'!$A$16),"")</f>
        <v/>
      </c>
      <c r="S30" s="619"/>
      <c r="T30" s="619" t="str">
        <f>IF(AND('Mapa final SI'!$L$22="Baja",'Mapa final SI'!$P$22="Menor"),CONCATENATE("R",'Mapa final SI'!$A$22),"")</f>
        <v/>
      </c>
      <c r="U30" s="620"/>
      <c r="V30" s="618" t="str">
        <f>IF(AND('Mapa final SI'!$L$10="Baja",'Mapa final SI'!$P$10="Moderado"),CONCATENATE("R",'Mapa final SI'!$A$10),"")</f>
        <v/>
      </c>
      <c r="W30" s="619"/>
      <c r="X30" s="619" t="str">
        <f>IF(AND('Mapa final SI'!$L$16="Baja",'Mapa final SI'!$P$16="Moderado"),CONCATENATE("R",'Mapa final SI'!$A$16),"")</f>
        <v/>
      </c>
      <c r="Y30" s="619"/>
      <c r="Z30" s="619" t="str">
        <f>IF(AND('Mapa final SI'!$L$22="Baja",'Mapa final SI'!$P$22="Moderado"),CONCATENATE("R",'Mapa final SI'!$A$22),"")</f>
        <v/>
      </c>
      <c r="AA30" s="620"/>
      <c r="AB30" s="621" t="str">
        <f>IF(AND('Mapa final SI'!$L$10="Baja",'Mapa final SI'!$P$10="Mayor"),CONCATENATE("R",'Mapa final SI'!$A$10),"")</f>
        <v/>
      </c>
      <c r="AC30" s="622"/>
      <c r="AD30" s="622" t="str">
        <f>IF(AND('Mapa final SI'!$L$16="Baja",'Mapa final SI'!$P$16="Mayor"),CONCATENATE("R",'Mapa final SI'!$A$16),"")</f>
        <v/>
      </c>
      <c r="AE30" s="622"/>
      <c r="AF30" s="622" t="str">
        <f>IF(AND('Mapa final SI'!$L$22="Baja",'Mapa final SI'!$P$22="Mayor"),CONCATENATE("R",'Mapa final SI'!$A$22),"")</f>
        <v/>
      </c>
      <c r="AG30" s="623"/>
      <c r="AH30" s="627" t="str">
        <f>IF(AND('Mapa final SI'!$L$10="Baja",'Mapa final SI'!$P$10="Catastrófico"),CONCATENATE("R",'Mapa final SI'!$A$10),"")</f>
        <v/>
      </c>
      <c r="AI30" s="616"/>
      <c r="AJ30" s="616" t="str">
        <f>IF(AND('Mapa final SI'!$L$16="Baja",'Mapa final SI'!$P$16="Catastrófico"),CONCATENATE("R",'Mapa final SI'!$A$16),"")</f>
        <v/>
      </c>
      <c r="AK30" s="616"/>
      <c r="AL30" s="616" t="str">
        <f>IF(AND('Mapa final SI'!$L$22="Baja",'Mapa final SI'!$P$22="Catastrófico"),CONCATENATE("R",'Mapa final SI'!$A$22),"")</f>
        <v/>
      </c>
      <c r="AM30" s="617"/>
      <c r="AN30" s="15"/>
      <c r="AO30" s="628" t="s">
        <v>1063</v>
      </c>
      <c r="AP30" s="629"/>
      <c r="AQ30" s="629"/>
      <c r="AR30" s="629"/>
      <c r="AS30" s="629"/>
      <c r="AT30" s="6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6"/>
      <c r="C31" s="666"/>
      <c r="D31" s="667"/>
      <c r="E31" s="585"/>
      <c r="F31" s="586"/>
      <c r="G31" s="586"/>
      <c r="H31" s="586"/>
      <c r="I31" s="586"/>
      <c r="J31" s="604"/>
      <c r="K31" s="605"/>
      <c r="L31" s="605"/>
      <c r="M31" s="605"/>
      <c r="N31" s="605"/>
      <c r="O31" s="608"/>
      <c r="P31" s="611"/>
      <c r="Q31" s="611"/>
      <c r="R31" s="611"/>
      <c r="S31" s="611"/>
      <c r="T31" s="611"/>
      <c r="U31" s="614"/>
      <c r="V31" s="610"/>
      <c r="W31" s="611"/>
      <c r="X31" s="611"/>
      <c r="Y31" s="611"/>
      <c r="Z31" s="611"/>
      <c r="AA31" s="614"/>
      <c r="AB31" s="592"/>
      <c r="AC31" s="593"/>
      <c r="AD31" s="593"/>
      <c r="AE31" s="593"/>
      <c r="AF31" s="593"/>
      <c r="AG31" s="596"/>
      <c r="AH31" s="598"/>
      <c r="AI31" s="599"/>
      <c r="AJ31" s="599"/>
      <c r="AK31" s="599"/>
      <c r="AL31" s="599"/>
      <c r="AM31" s="602"/>
      <c r="AN31" s="15"/>
      <c r="AO31" s="631"/>
      <c r="AP31" s="632"/>
      <c r="AQ31" s="632"/>
      <c r="AR31" s="632"/>
      <c r="AS31" s="632"/>
      <c r="AT31" s="63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6"/>
      <c r="C32" s="666"/>
      <c r="D32" s="667"/>
      <c r="E32" s="585"/>
      <c r="F32" s="586"/>
      <c r="G32" s="586"/>
      <c r="H32" s="586"/>
      <c r="I32" s="586"/>
      <c r="J32" s="604" t="str">
        <f>IF(AND('Mapa final SI'!$L$28="Baja",'Mapa final SI'!$P$28="Leve"),CONCATENATE("R",'Mapa final SI'!$A$28),"")</f>
        <v/>
      </c>
      <c r="K32" s="605"/>
      <c r="L32" s="605" t="str">
        <f>IF(AND('Mapa final SI'!$L$34="Baja",'Mapa final SI'!$P$34="Leve"),CONCATENATE("R",'Mapa final SI'!$A$34),"")</f>
        <v/>
      </c>
      <c r="M32" s="605"/>
      <c r="N32" s="605" t="str">
        <f>IF(AND('Mapa final SI'!$L$40="Baja",'Mapa final SI'!$P$40="Leve"),CONCATENATE("R",'Mapa final SI'!$A$40),"")</f>
        <v/>
      </c>
      <c r="O32" s="608"/>
      <c r="P32" s="611" t="str">
        <f>IF(AND('Mapa final SI'!$L$28="Baja",'Mapa final SI'!$P$28="Menor"),CONCATENATE("R",'Mapa final SI'!$A$28),"")</f>
        <v/>
      </c>
      <c r="Q32" s="611"/>
      <c r="R32" s="611" t="str">
        <f>IF(AND('Mapa final SI'!$L$34="Baja",'Mapa final SI'!$P$34="Menor"),CONCATENATE("R",'Mapa final SI'!$A$34),"")</f>
        <v/>
      </c>
      <c r="S32" s="611"/>
      <c r="T32" s="611" t="str">
        <f>IF(AND('Mapa final SI'!$L$40="Baja",'Mapa final SI'!$P$40="Menor"),CONCATENATE("R",'Mapa final SI'!$A$40),"")</f>
        <v/>
      </c>
      <c r="U32" s="614"/>
      <c r="V32" s="610" t="str">
        <f>IF(AND('Mapa final SI'!$L$28="Baja",'Mapa final SI'!$P$28="Moderado"),CONCATENATE("R",'Mapa final SI'!$A$28),"")</f>
        <v/>
      </c>
      <c r="W32" s="611"/>
      <c r="X32" s="611" t="str">
        <f>IF(AND('Mapa final SI'!$L$34="Baja",'Mapa final SI'!$P$34="Moderado"),CONCATENATE("R",'Mapa final SI'!$A$34),"")</f>
        <v/>
      </c>
      <c r="Y32" s="611"/>
      <c r="Z32" s="611" t="str">
        <f>IF(AND('Mapa final SI'!$L$40="Baja",'Mapa final SI'!$P$40="Moderado"),CONCATENATE("R",'Mapa final SI'!$A$40),"")</f>
        <v/>
      </c>
      <c r="AA32" s="614"/>
      <c r="AB32" s="592" t="str">
        <f>IF(AND('Mapa final SI'!$L$28="Baja",'Mapa final SI'!$P$28="Mayor"),CONCATENATE("R",'Mapa final SI'!$A$28),"")</f>
        <v/>
      </c>
      <c r="AC32" s="593"/>
      <c r="AD32" s="593" t="str">
        <f>IF(AND('Mapa final SI'!$L$34="Baja",'Mapa final SI'!$P$34="Mayor"),CONCATENATE("R",'Mapa final SI'!$A$34),"")</f>
        <v/>
      </c>
      <c r="AE32" s="593"/>
      <c r="AF32" s="593" t="str">
        <f>IF(AND('Mapa final SI'!$L$40="Baja",'Mapa final SI'!$P$40="Mayor"),CONCATENATE("R",'Mapa final SI'!$A$40),"")</f>
        <v/>
      </c>
      <c r="AG32" s="596"/>
      <c r="AH32" s="598" t="str">
        <f>IF(AND('Mapa final SI'!$L$28="Baja",'Mapa final SI'!$P$28="Catastrófico"),CONCATENATE("R",'Mapa final SI'!$A$28),"")</f>
        <v/>
      </c>
      <c r="AI32" s="599"/>
      <c r="AJ32" s="599" t="str">
        <f>IF(AND('Mapa final SI'!$L$34="Baja",'Mapa final SI'!$P$34="Catastrófico"),CONCATENATE("R",'Mapa final SI'!$A$34),"")</f>
        <v/>
      </c>
      <c r="AK32" s="599"/>
      <c r="AL32" s="599" t="str">
        <f>IF(AND('Mapa final SI'!$L$40="Baja",'Mapa final SI'!$P$40="Catastrófico"),CONCATENATE("R",'Mapa final SI'!$A$40),"")</f>
        <v/>
      </c>
      <c r="AM32" s="602"/>
      <c r="AN32" s="15"/>
      <c r="AO32" s="631"/>
      <c r="AP32" s="632"/>
      <c r="AQ32" s="632"/>
      <c r="AR32" s="632"/>
      <c r="AS32" s="632"/>
      <c r="AT32" s="63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6"/>
      <c r="C33" s="666"/>
      <c r="D33" s="667"/>
      <c r="E33" s="585"/>
      <c r="F33" s="586"/>
      <c r="G33" s="586"/>
      <c r="H33" s="586"/>
      <c r="I33" s="586"/>
      <c r="J33" s="604"/>
      <c r="K33" s="605"/>
      <c r="L33" s="605"/>
      <c r="M33" s="605"/>
      <c r="N33" s="605"/>
      <c r="O33" s="608"/>
      <c r="P33" s="611"/>
      <c r="Q33" s="611"/>
      <c r="R33" s="611"/>
      <c r="S33" s="611"/>
      <c r="T33" s="611"/>
      <c r="U33" s="614"/>
      <c r="V33" s="610"/>
      <c r="W33" s="611"/>
      <c r="X33" s="611"/>
      <c r="Y33" s="611"/>
      <c r="Z33" s="611"/>
      <c r="AA33" s="614"/>
      <c r="AB33" s="592"/>
      <c r="AC33" s="593"/>
      <c r="AD33" s="593"/>
      <c r="AE33" s="593"/>
      <c r="AF33" s="593"/>
      <c r="AG33" s="596"/>
      <c r="AH33" s="598"/>
      <c r="AI33" s="599"/>
      <c r="AJ33" s="599"/>
      <c r="AK33" s="599"/>
      <c r="AL33" s="599"/>
      <c r="AM33" s="602"/>
      <c r="AN33" s="15"/>
      <c r="AO33" s="631"/>
      <c r="AP33" s="632"/>
      <c r="AQ33" s="632"/>
      <c r="AR33" s="632"/>
      <c r="AS33" s="632"/>
      <c r="AT33" s="63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6"/>
      <c r="C34" s="666"/>
      <c r="D34" s="667"/>
      <c r="E34" s="585"/>
      <c r="F34" s="586"/>
      <c r="G34" s="586"/>
      <c r="H34" s="586"/>
      <c r="I34" s="586"/>
      <c r="J34" s="604" t="str">
        <f>IF(AND('Mapa final SI'!$L$46="Baja",'Mapa final SI'!$P$46="Leve"),CONCATENATE("R",'Mapa final SI'!$A$46),"")</f>
        <v/>
      </c>
      <c r="K34" s="605"/>
      <c r="L34" s="605" t="str">
        <f>IF(AND('Mapa final SI'!$L$52="Baja",'Mapa final SI'!$P$52="Leve"),CONCATENATE("R",'Mapa final SI'!$A$52),"")</f>
        <v/>
      </c>
      <c r="M34" s="605"/>
      <c r="N34" s="605" t="str">
        <f>IF(AND('Mapa final SI'!$L$58="Baja",'Mapa final SI'!$P$58="Leve"),CONCATENATE("R",'Mapa final SI'!$A$58),"")</f>
        <v/>
      </c>
      <c r="O34" s="608"/>
      <c r="P34" s="611" t="str">
        <f>IF(AND('Mapa final SI'!$L$46="Baja",'Mapa final SI'!$P$46="Menor"),CONCATENATE("R",'Mapa final SI'!$A$46),"")</f>
        <v/>
      </c>
      <c r="Q34" s="611"/>
      <c r="R34" s="611" t="str">
        <f>IF(AND('Mapa final SI'!$L$52="Baja",'Mapa final SI'!$P$52="Menor"),CONCATENATE("R",'Mapa final SI'!$A$52),"")</f>
        <v/>
      </c>
      <c r="S34" s="611"/>
      <c r="T34" s="611" t="str">
        <f>IF(AND('Mapa final SI'!$L$58="Baja",'Mapa final SI'!$P$58="Menor"),CONCATENATE("R",'Mapa final SI'!$A$58),"")</f>
        <v/>
      </c>
      <c r="U34" s="614"/>
      <c r="V34" s="610" t="str">
        <f>IF(AND('Mapa final SI'!$L$46="Baja",'Mapa final SI'!$P$46="Moderado"),CONCATENATE("R",'Mapa final SI'!$A$46),"")</f>
        <v/>
      </c>
      <c r="W34" s="611"/>
      <c r="X34" s="611" t="str">
        <f>IF(AND('Mapa final SI'!$L$52="Baja",'Mapa final SI'!$P$52="Moderado"),CONCATENATE("R",'Mapa final SI'!$A$52),"")</f>
        <v/>
      </c>
      <c r="Y34" s="611"/>
      <c r="Z34" s="611" t="str">
        <f>IF(AND('Mapa final SI'!$L$58="Baja",'Mapa final SI'!$P$58="Moderado"),CONCATENATE("R",'Mapa final SI'!$A$58),"")</f>
        <v/>
      </c>
      <c r="AA34" s="614"/>
      <c r="AB34" s="592" t="str">
        <f>IF(AND('Mapa final SI'!$L$46="Baja",'Mapa final SI'!$P$46="Mayor"),CONCATENATE("R",'Mapa final SI'!$A$46),"")</f>
        <v/>
      </c>
      <c r="AC34" s="593"/>
      <c r="AD34" s="593" t="str">
        <f>IF(AND('Mapa final SI'!$L$52="Baja",'Mapa final SI'!$P$52="Mayor"),CONCATENATE("R",'Mapa final SI'!$A$52),"")</f>
        <v/>
      </c>
      <c r="AE34" s="593"/>
      <c r="AF34" s="593" t="str">
        <f>IF(AND('Mapa final SI'!$L$58="Baja",'Mapa final SI'!$P$58="Mayor"),CONCATENATE("R",'Mapa final SI'!$A$58),"")</f>
        <v/>
      </c>
      <c r="AG34" s="596"/>
      <c r="AH34" s="598" t="str">
        <f>IF(AND('Mapa final SI'!$L$46="Baja",'Mapa final SI'!$P$46="Catastrófico"),CONCATENATE("R",'Mapa final SI'!$A$46),"")</f>
        <v/>
      </c>
      <c r="AI34" s="599"/>
      <c r="AJ34" s="599" t="str">
        <f>IF(AND('Mapa final SI'!$L$52="Baja",'Mapa final SI'!$P$52="Catastrófico"),CONCATENATE("R",'Mapa final SI'!$A$52),"")</f>
        <v/>
      </c>
      <c r="AK34" s="599"/>
      <c r="AL34" s="599" t="str">
        <f>IF(AND('Mapa final SI'!$L$58="Baja",'Mapa final SI'!$P$58="Catastrófico"),CONCATENATE("R",'Mapa final SI'!$A$58),"")</f>
        <v/>
      </c>
      <c r="AM34" s="602"/>
      <c r="AN34" s="15"/>
      <c r="AO34" s="631"/>
      <c r="AP34" s="632"/>
      <c r="AQ34" s="632"/>
      <c r="AR34" s="632"/>
      <c r="AS34" s="632"/>
      <c r="AT34" s="63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6"/>
      <c r="C35" s="666"/>
      <c r="D35" s="667"/>
      <c r="E35" s="585"/>
      <c r="F35" s="586"/>
      <c r="G35" s="586"/>
      <c r="H35" s="586"/>
      <c r="I35" s="586"/>
      <c r="J35" s="604"/>
      <c r="K35" s="605"/>
      <c r="L35" s="605"/>
      <c r="M35" s="605"/>
      <c r="N35" s="605"/>
      <c r="O35" s="608"/>
      <c r="P35" s="611"/>
      <c r="Q35" s="611"/>
      <c r="R35" s="611"/>
      <c r="S35" s="611"/>
      <c r="T35" s="611"/>
      <c r="U35" s="614"/>
      <c r="V35" s="610"/>
      <c r="W35" s="611"/>
      <c r="X35" s="611"/>
      <c r="Y35" s="611"/>
      <c r="Z35" s="611"/>
      <c r="AA35" s="614"/>
      <c r="AB35" s="592"/>
      <c r="AC35" s="593"/>
      <c r="AD35" s="593"/>
      <c r="AE35" s="593"/>
      <c r="AF35" s="593"/>
      <c r="AG35" s="596"/>
      <c r="AH35" s="598"/>
      <c r="AI35" s="599"/>
      <c r="AJ35" s="599"/>
      <c r="AK35" s="599"/>
      <c r="AL35" s="599"/>
      <c r="AM35" s="602"/>
      <c r="AN35" s="15"/>
      <c r="AO35" s="631"/>
      <c r="AP35" s="632"/>
      <c r="AQ35" s="632"/>
      <c r="AR35" s="632"/>
      <c r="AS35" s="632"/>
      <c r="AT35" s="6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6"/>
      <c r="C36" s="666"/>
      <c r="D36" s="667"/>
      <c r="E36" s="585"/>
      <c r="F36" s="586"/>
      <c r="G36" s="586"/>
      <c r="H36" s="586"/>
      <c r="I36" s="586"/>
      <c r="J36" s="604" t="str">
        <f>IF(AND('Mapa final SI'!$L$64="Baja",'Mapa final SI'!$P$64="Leve"),CONCATENATE("R",'Mapa final SI'!$A$64),"")</f>
        <v/>
      </c>
      <c r="K36" s="605"/>
      <c r="L36" s="605" t="str">
        <f>IF(AND('Mapa final SI'!$L$70="Baja",'Mapa final SI'!$P$70="Leve"),CONCATENATE("R",'Mapa final SI'!$A$70),"")</f>
        <v/>
      </c>
      <c r="M36" s="605"/>
      <c r="N36" s="605" t="str">
        <f>IF(AND('Mapa final SI'!$L$76="Baja",'Mapa final SI'!$P$76="Leve"),CONCATENATE("R",'Mapa final SI'!$A$76),"")</f>
        <v/>
      </c>
      <c r="O36" s="608"/>
      <c r="P36" s="611" t="str">
        <f>IF(AND('Mapa final SI'!$L$64="Baja",'Mapa final SI'!$P$64="Menor"),CONCATENATE("R",'Mapa final SI'!$A$64),"")</f>
        <v/>
      </c>
      <c r="Q36" s="611"/>
      <c r="R36" s="611" t="str">
        <f>IF(AND('Mapa final SI'!$L$70="Baja",'Mapa final SI'!$P$70="Menor"),CONCATENATE("R",'Mapa final SI'!$A$70),"")</f>
        <v/>
      </c>
      <c r="S36" s="611"/>
      <c r="T36" s="611" t="str">
        <f>IF(AND('Mapa final SI'!$L$76="Baja",'Mapa final SI'!$P$76="Menor"),CONCATENATE("R",'Mapa final SI'!$A$76),"")</f>
        <v/>
      </c>
      <c r="U36" s="614"/>
      <c r="V36" s="610" t="str">
        <f>IF(AND('Mapa final SI'!$L$64="Baja",'Mapa final SI'!$P$64="Moderado"),CONCATENATE("R",'Mapa final SI'!$A$64),"")</f>
        <v/>
      </c>
      <c r="W36" s="611"/>
      <c r="X36" s="611" t="str">
        <f>IF(AND('Mapa final SI'!$L$70="Baja",'Mapa final SI'!$P$70="Moderado"),CONCATENATE("R",'Mapa final SI'!$A$70),"")</f>
        <v/>
      </c>
      <c r="Y36" s="611"/>
      <c r="Z36" s="611" t="str">
        <f>IF(AND('Mapa final SI'!$L$76="Baja",'Mapa final SI'!$P$76="Moderado"),CONCATENATE("R",'Mapa final SI'!$A$76),"")</f>
        <v/>
      </c>
      <c r="AA36" s="614"/>
      <c r="AB36" s="592" t="str">
        <f>IF(AND('Mapa final SI'!$L$64="Baja",'Mapa final SI'!$P$64="Mayor"),CONCATENATE("R",'Mapa final SI'!$A$64),"")</f>
        <v/>
      </c>
      <c r="AC36" s="593"/>
      <c r="AD36" s="593" t="str">
        <f>IF(AND('Mapa final SI'!$L$70="Baja",'Mapa final SI'!$P$70="Mayor"),CONCATENATE("R",'Mapa final SI'!$A$70),"")</f>
        <v/>
      </c>
      <c r="AE36" s="593"/>
      <c r="AF36" s="593" t="str">
        <f>IF(AND('Mapa final SI'!$L$76="Baja",'Mapa final SI'!$P$76="Mayor"),CONCATENATE("R",'Mapa final SI'!$A$76),"")</f>
        <v/>
      </c>
      <c r="AG36" s="596"/>
      <c r="AH36" s="598" t="str">
        <f>IF(AND('Mapa final SI'!$L$64="Baja",'Mapa final SI'!$P$64="Catastrófico"),CONCATENATE("R",'Mapa final SI'!$A$64),"")</f>
        <v/>
      </c>
      <c r="AI36" s="599"/>
      <c r="AJ36" s="599" t="str">
        <f>IF(AND('Mapa final SI'!$L$70="Baja",'Mapa final SI'!$P$70="Catastrófico"),CONCATENATE("R",'Mapa final SI'!$A$70),"")</f>
        <v/>
      </c>
      <c r="AK36" s="599"/>
      <c r="AL36" s="599" t="str">
        <f>IF(AND('Mapa final SI'!$L$76="Baja",'Mapa final SI'!$P$76="Catastrófico"),CONCATENATE("R",'Mapa final SI'!$A$76),"")</f>
        <v/>
      </c>
      <c r="AM36" s="602"/>
      <c r="AN36" s="15"/>
      <c r="AO36" s="631"/>
      <c r="AP36" s="632"/>
      <c r="AQ36" s="632"/>
      <c r="AR36" s="632"/>
      <c r="AS36" s="632"/>
      <c r="AT36" s="63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6"/>
      <c r="C37" s="666"/>
      <c r="D37" s="667"/>
      <c r="E37" s="588"/>
      <c r="F37" s="589"/>
      <c r="G37" s="589"/>
      <c r="H37" s="589"/>
      <c r="I37" s="589"/>
      <c r="J37" s="606"/>
      <c r="K37" s="607"/>
      <c r="L37" s="607"/>
      <c r="M37" s="607"/>
      <c r="N37" s="607"/>
      <c r="O37" s="609"/>
      <c r="P37" s="613"/>
      <c r="Q37" s="613"/>
      <c r="R37" s="613"/>
      <c r="S37" s="613"/>
      <c r="T37" s="613"/>
      <c r="U37" s="615"/>
      <c r="V37" s="612"/>
      <c r="W37" s="613"/>
      <c r="X37" s="613"/>
      <c r="Y37" s="613"/>
      <c r="Z37" s="613"/>
      <c r="AA37" s="615"/>
      <c r="AB37" s="594"/>
      <c r="AC37" s="595"/>
      <c r="AD37" s="595"/>
      <c r="AE37" s="595"/>
      <c r="AF37" s="595"/>
      <c r="AG37" s="597"/>
      <c r="AH37" s="600"/>
      <c r="AI37" s="601"/>
      <c r="AJ37" s="601"/>
      <c r="AK37" s="601"/>
      <c r="AL37" s="601"/>
      <c r="AM37" s="603"/>
      <c r="AN37" s="15"/>
      <c r="AO37" s="634"/>
      <c r="AP37" s="635"/>
      <c r="AQ37" s="635"/>
      <c r="AR37" s="635"/>
      <c r="AS37" s="635"/>
      <c r="AT37" s="63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6"/>
      <c r="C38" s="666"/>
      <c r="D38" s="667"/>
      <c r="E38" s="582" t="s">
        <v>1064</v>
      </c>
      <c r="F38" s="583"/>
      <c r="G38" s="583"/>
      <c r="H38" s="583"/>
      <c r="I38" s="584"/>
      <c r="J38" s="624" t="str">
        <f>IF(AND('Mapa final SI'!$L$10="Muy Baja",'Mapa final SI'!$P$10="Leve"),CONCATENATE("R",'Mapa final SI'!$A$10),"")</f>
        <v/>
      </c>
      <c r="K38" s="625"/>
      <c r="L38" s="625" t="str">
        <f>IF(AND('Mapa final SI'!$L$16="Muy Baja",'Mapa final SI'!$P$16="Leve"),CONCATENATE("R",'Mapa final SI'!$A$16),"")</f>
        <v/>
      </c>
      <c r="M38" s="625"/>
      <c r="N38" s="625" t="str">
        <f>IF(AND('Mapa final SI'!$L$22="Muy Baja",'Mapa final SI'!$P$22="Leve"),CONCATENATE("R",'Mapa final SI'!$A$22),"")</f>
        <v/>
      </c>
      <c r="O38" s="626"/>
      <c r="P38" s="624" t="str">
        <f>IF(AND('Mapa final SI'!$L$10="Muy Baja",'Mapa final SI'!$P$10="Menor"),CONCATENATE("R",'Mapa final SI'!$A$10),"")</f>
        <v/>
      </c>
      <c r="Q38" s="625"/>
      <c r="R38" s="625" t="str">
        <f>IF(AND('Mapa final SI'!$L$16="Muy Baja",'Mapa final SI'!$P$16="Menor"),CONCATENATE("R",'Mapa final SI'!$A$16),"")</f>
        <v/>
      </c>
      <c r="S38" s="625"/>
      <c r="T38" s="625" t="str">
        <f>IF(AND('Mapa final SI'!$L$22="Muy Baja",'Mapa final SI'!$P$22="Menor"),CONCATENATE("R",'Mapa final SI'!$A$22),"")</f>
        <v/>
      </c>
      <c r="U38" s="626"/>
      <c r="V38" s="618" t="str">
        <f>IF(AND('Mapa final SI'!$L$10="Muy Baja",'Mapa final SI'!$P$10="Moderado"),CONCATENATE("R",'Mapa final SI'!$A$10),"")</f>
        <v/>
      </c>
      <c r="W38" s="619"/>
      <c r="X38" s="619" t="str">
        <f>IF(AND('Mapa final SI'!$L$16="Muy Baja",'Mapa final SI'!$P$16="Moderado"),CONCATENATE("R",'Mapa final SI'!$A$16),"")</f>
        <v/>
      </c>
      <c r="Y38" s="619"/>
      <c r="Z38" s="619" t="str">
        <f>IF(AND('Mapa final SI'!$L$22="Muy Baja",'Mapa final SI'!$P$22="Moderado"),CONCATENATE("R",'Mapa final SI'!$A$22),"")</f>
        <v/>
      </c>
      <c r="AA38" s="620"/>
      <c r="AB38" s="621" t="str">
        <f>IF(AND('Mapa final SI'!$L$10="Muy Baja",'Mapa final SI'!$P$10="Mayor"),CONCATENATE("R",'Mapa final SI'!$A$10),"")</f>
        <v/>
      </c>
      <c r="AC38" s="622"/>
      <c r="AD38" s="622" t="str">
        <f>IF(AND('Mapa final SI'!$L$16="Muy Baja",'Mapa final SI'!$P$16="Mayor"),CONCATENATE("R",'Mapa final SI'!$A$16),"")</f>
        <v/>
      </c>
      <c r="AE38" s="622"/>
      <c r="AF38" s="622" t="str">
        <f>IF(AND('Mapa final SI'!$L$22="Muy Baja",'Mapa final SI'!$P$22="Mayor"),CONCATENATE("R",'Mapa final SI'!$A$22),"")</f>
        <v/>
      </c>
      <c r="AG38" s="623"/>
      <c r="AH38" s="627" t="str">
        <f>IF(AND('Mapa final SI'!$L$10="Muy Baja",'Mapa final SI'!$P$10="Catastrófico"),CONCATENATE("R",'Mapa final SI'!$A$10),"")</f>
        <v/>
      </c>
      <c r="AI38" s="616"/>
      <c r="AJ38" s="616" t="str">
        <f>IF(AND('Mapa final SI'!$L$16="Muy Baja",'Mapa final SI'!$P$16="Catastrófico"),CONCATENATE("R",'Mapa final SI'!$A$16),"")</f>
        <v/>
      </c>
      <c r="AK38" s="616"/>
      <c r="AL38" s="616" t="str">
        <f>IF(AND('Mapa final SI'!$L$22="Muy Baja",'Mapa final SI'!$P$22="Catastrófico"),CONCATENATE("R",'Mapa final SI'!$A$22),"")</f>
        <v/>
      </c>
      <c r="AM38" s="61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6"/>
      <c r="C39" s="666"/>
      <c r="D39" s="667"/>
      <c r="E39" s="585"/>
      <c r="F39" s="586"/>
      <c r="G39" s="586"/>
      <c r="H39" s="586"/>
      <c r="I39" s="587"/>
      <c r="J39" s="604"/>
      <c r="K39" s="605"/>
      <c r="L39" s="605"/>
      <c r="M39" s="605"/>
      <c r="N39" s="605"/>
      <c r="O39" s="608"/>
      <c r="P39" s="604"/>
      <c r="Q39" s="605"/>
      <c r="R39" s="605"/>
      <c r="S39" s="605"/>
      <c r="T39" s="605"/>
      <c r="U39" s="608"/>
      <c r="V39" s="610"/>
      <c r="W39" s="611"/>
      <c r="X39" s="611"/>
      <c r="Y39" s="611"/>
      <c r="Z39" s="611"/>
      <c r="AA39" s="614"/>
      <c r="AB39" s="592"/>
      <c r="AC39" s="593"/>
      <c r="AD39" s="593"/>
      <c r="AE39" s="593"/>
      <c r="AF39" s="593"/>
      <c r="AG39" s="596"/>
      <c r="AH39" s="598"/>
      <c r="AI39" s="599"/>
      <c r="AJ39" s="599"/>
      <c r="AK39" s="599"/>
      <c r="AL39" s="599"/>
      <c r="AM39" s="60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6"/>
      <c r="C40" s="666"/>
      <c r="D40" s="667"/>
      <c r="E40" s="585"/>
      <c r="F40" s="586"/>
      <c r="G40" s="586"/>
      <c r="H40" s="586"/>
      <c r="I40" s="587"/>
      <c r="J40" s="604" t="str">
        <f>IF(AND('Mapa final SI'!$L$28="Muy Baja",'Mapa final SI'!$P$28="Leve"),CONCATENATE("R",'Mapa final SI'!$A$28),"")</f>
        <v/>
      </c>
      <c r="K40" s="605"/>
      <c r="L40" s="605" t="str">
        <f>IF(AND('Mapa final SI'!$L$34="Muy Baja",'Mapa final SI'!$P$34="Leve"),CONCATENATE("R",'Mapa final SI'!$A$34),"")</f>
        <v/>
      </c>
      <c r="M40" s="605"/>
      <c r="N40" s="605" t="str">
        <f>IF(AND('Mapa final SI'!$L$40="Muy Baja",'Mapa final SI'!$P$40="Leve"),CONCATENATE("R",'Mapa final SI'!$A$40),"")</f>
        <v/>
      </c>
      <c r="O40" s="608"/>
      <c r="P40" s="604" t="str">
        <f>IF(AND('Mapa final SI'!$L$28="Muy Baja",'Mapa final SI'!$P$28="Menor"),CONCATENATE("R",'Mapa final SI'!$A$28),"")</f>
        <v/>
      </c>
      <c r="Q40" s="605"/>
      <c r="R40" s="605" t="str">
        <f>IF(AND('Mapa final SI'!$L$34="Muy Baja",'Mapa final SI'!$P$34="Menor"),CONCATENATE("R",'Mapa final SI'!$A$34),"")</f>
        <v/>
      </c>
      <c r="S40" s="605"/>
      <c r="T40" s="605" t="str">
        <f>IF(AND('Mapa final SI'!$L$40="Muy Baja",'Mapa final SI'!$P$40="Menor"),CONCATENATE("R",'Mapa final SI'!$A$40),"")</f>
        <v/>
      </c>
      <c r="U40" s="608"/>
      <c r="V40" s="610" t="str">
        <f>IF(AND('Mapa final SI'!$L$28="Muy Baja",'Mapa final SI'!$P$28="Moderado"),CONCATENATE("R",'Mapa final SI'!$A$28),"")</f>
        <v/>
      </c>
      <c r="W40" s="611"/>
      <c r="X40" s="611" t="str">
        <f>IF(AND('Mapa final SI'!$L$34="Muy Baja",'Mapa final SI'!$P$34="Moderado"),CONCATENATE("R",'Mapa final SI'!$A$34),"")</f>
        <v/>
      </c>
      <c r="Y40" s="611"/>
      <c r="Z40" s="611" t="str">
        <f>IF(AND('Mapa final SI'!$L$40="Muy Baja",'Mapa final SI'!$P$40="Moderado"),CONCATENATE("R",'Mapa final SI'!$A$40),"")</f>
        <v/>
      </c>
      <c r="AA40" s="614"/>
      <c r="AB40" s="592" t="str">
        <f>IF(AND('Mapa final SI'!$L$28="Muy Baja",'Mapa final SI'!$P$28="Mayor"),CONCATENATE("R",'Mapa final SI'!$A$28),"")</f>
        <v/>
      </c>
      <c r="AC40" s="593"/>
      <c r="AD40" s="593" t="str">
        <f>IF(AND('Mapa final SI'!$L$34="Muy Baja",'Mapa final SI'!$P$34="Mayor"),CONCATENATE("R",'Mapa final SI'!$A$34),"")</f>
        <v/>
      </c>
      <c r="AE40" s="593"/>
      <c r="AF40" s="593" t="str">
        <f>IF(AND('Mapa final SI'!$L$40="Muy Baja",'Mapa final SI'!$P$40="Mayor"),CONCATENATE("R",'Mapa final SI'!$A$40),"")</f>
        <v/>
      </c>
      <c r="AG40" s="596"/>
      <c r="AH40" s="598" t="str">
        <f>IF(AND('Mapa final SI'!$L$28="Muy Baja",'Mapa final SI'!$P$28="Catastrófico"),CONCATENATE("R",'Mapa final SI'!$A$28),"")</f>
        <v/>
      </c>
      <c r="AI40" s="599"/>
      <c r="AJ40" s="599" t="str">
        <f>IF(AND('Mapa final SI'!$L$34="Muy Baja",'Mapa final SI'!$P$34="Catastrófico"),CONCATENATE("R",'Mapa final SI'!$A$34),"")</f>
        <v/>
      </c>
      <c r="AK40" s="599"/>
      <c r="AL40" s="599" t="str">
        <f>IF(AND('Mapa final SI'!$L$40="Muy Baja",'Mapa final SI'!$P$40="Catastrófico"),CONCATENATE("R",'Mapa final SI'!$A$40),"")</f>
        <v/>
      </c>
      <c r="AM40" s="60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6"/>
      <c r="C41" s="666"/>
      <c r="D41" s="667"/>
      <c r="E41" s="585"/>
      <c r="F41" s="586"/>
      <c r="G41" s="586"/>
      <c r="H41" s="586"/>
      <c r="I41" s="587"/>
      <c r="J41" s="604"/>
      <c r="K41" s="605"/>
      <c r="L41" s="605"/>
      <c r="M41" s="605"/>
      <c r="N41" s="605"/>
      <c r="O41" s="608"/>
      <c r="P41" s="604"/>
      <c r="Q41" s="605"/>
      <c r="R41" s="605"/>
      <c r="S41" s="605"/>
      <c r="T41" s="605"/>
      <c r="U41" s="608"/>
      <c r="V41" s="610"/>
      <c r="W41" s="611"/>
      <c r="X41" s="611"/>
      <c r="Y41" s="611"/>
      <c r="Z41" s="611"/>
      <c r="AA41" s="614"/>
      <c r="AB41" s="592"/>
      <c r="AC41" s="593"/>
      <c r="AD41" s="593"/>
      <c r="AE41" s="593"/>
      <c r="AF41" s="593"/>
      <c r="AG41" s="596"/>
      <c r="AH41" s="598"/>
      <c r="AI41" s="599"/>
      <c r="AJ41" s="599"/>
      <c r="AK41" s="599"/>
      <c r="AL41" s="599"/>
      <c r="AM41" s="60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6"/>
      <c r="C42" s="666"/>
      <c r="D42" s="667"/>
      <c r="E42" s="585"/>
      <c r="F42" s="586"/>
      <c r="G42" s="586"/>
      <c r="H42" s="586"/>
      <c r="I42" s="587"/>
      <c r="J42" s="604" t="str">
        <f>IF(AND('Mapa final SI'!$L$46="Muy Baja",'Mapa final SI'!$P$46="Leve"),CONCATENATE("R",'Mapa final SI'!$A$46),"")</f>
        <v/>
      </c>
      <c r="K42" s="605"/>
      <c r="L42" s="605" t="str">
        <f>IF(AND('Mapa final SI'!$L$52="Muy Baja",'Mapa final SI'!$P$52="Leve"),CONCATENATE("R",'Mapa final SI'!$A$52),"")</f>
        <v/>
      </c>
      <c r="M42" s="605"/>
      <c r="N42" s="605" t="str">
        <f>IF(AND('Mapa final SI'!$L$58="Muy Baja",'Mapa final SI'!$P$58="Leve"),CONCATENATE("R",'Mapa final SI'!$A$58),"")</f>
        <v/>
      </c>
      <c r="O42" s="608"/>
      <c r="P42" s="604" t="str">
        <f>IF(AND('Mapa final SI'!$L$46="Muy Baja",'Mapa final SI'!$P$46="Menor"),CONCATENATE("R",'Mapa final SI'!$A$46),"")</f>
        <v/>
      </c>
      <c r="Q42" s="605"/>
      <c r="R42" s="605" t="str">
        <f>IF(AND('Mapa final SI'!$L$52="Muy Baja",'Mapa final SI'!$P$52="Menor"),CONCATENATE("R",'Mapa final SI'!$A$52),"")</f>
        <v/>
      </c>
      <c r="S42" s="605"/>
      <c r="T42" s="605" t="str">
        <f>IF(AND('Mapa final SI'!$L$58="Muy Baja",'Mapa final SI'!$P$58="Menor"),CONCATENATE("R",'Mapa final SI'!$A$58),"")</f>
        <v/>
      </c>
      <c r="U42" s="608"/>
      <c r="V42" s="610" t="str">
        <f>IF(AND('Mapa final SI'!$L$46="Muy Baja",'Mapa final SI'!$P$46="Moderado"),CONCATENATE("R",'Mapa final SI'!$A$46),"")</f>
        <v/>
      </c>
      <c r="W42" s="611"/>
      <c r="X42" s="611" t="str">
        <f>IF(AND('Mapa final SI'!$L$52="Muy Baja",'Mapa final SI'!$P$52="Moderado"),CONCATENATE("R",'Mapa final SI'!$A$52),"")</f>
        <v/>
      </c>
      <c r="Y42" s="611"/>
      <c r="Z42" s="611" t="str">
        <f>IF(AND('Mapa final SI'!$L$58="Muy Baja",'Mapa final SI'!$P$58="Moderado"),CONCATENATE("R",'Mapa final SI'!$A$58),"")</f>
        <v/>
      </c>
      <c r="AA42" s="614"/>
      <c r="AB42" s="592" t="str">
        <f>IF(AND('Mapa final SI'!$L$46="Muy Baja",'Mapa final SI'!$P$46="Mayor"),CONCATENATE("R",'Mapa final SI'!$A$46),"")</f>
        <v/>
      </c>
      <c r="AC42" s="593"/>
      <c r="AD42" s="593" t="str">
        <f>IF(AND('Mapa final SI'!$L$52="Muy Baja",'Mapa final SI'!$P$52="Mayor"),CONCATENATE("R",'Mapa final SI'!$A$52),"")</f>
        <v/>
      </c>
      <c r="AE42" s="593"/>
      <c r="AF42" s="593" t="str">
        <f>IF(AND('Mapa final SI'!$L$58="Muy Baja",'Mapa final SI'!$P$58="Mayor"),CONCATENATE("R",'Mapa final SI'!$A$58),"")</f>
        <v/>
      </c>
      <c r="AG42" s="596"/>
      <c r="AH42" s="598" t="str">
        <f>IF(AND('Mapa final SI'!$L$46="Muy Baja",'Mapa final SI'!$P$46="Catastrófico"),CONCATENATE("R",'Mapa final SI'!$A$46),"")</f>
        <v/>
      </c>
      <c r="AI42" s="599"/>
      <c r="AJ42" s="599" t="str">
        <f>IF(AND('Mapa final SI'!$L$52="Muy Baja",'Mapa final SI'!$P$52="Catastrófico"),CONCATENATE("R",'Mapa final SI'!$A$52),"")</f>
        <v/>
      </c>
      <c r="AK42" s="599"/>
      <c r="AL42" s="599" t="str">
        <f>IF(AND('Mapa final SI'!$L$58="Muy Baja",'Mapa final SI'!$P$58="Catastrófico"),CONCATENATE("R",'Mapa final SI'!$A$58),"")</f>
        <v/>
      </c>
      <c r="AM42" s="60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6"/>
      <c r="C43" s="666"/>
      <c r="D43" s="667"/>
      <c r="E43" s="585"/>
      <c r="F43" s="586"/>
      <c r="G43" s="586"/>
      <c r="H43" s="586"/>
      <c r="I43" s="587"/>
      <c r="J43" s="604"/>
      <c r="K43" s="605"/>
      <c r="L43" s="605"/>
      <c r="M43" s="605"/>
      <c r="N43" s="605"/>
      <c r="O43" s="608"/>
      <c r="P43" s="604"/>
      <c r="Q43" s="605"/>
      <c r="R43" s="605"/>
      <c r="S43" s="605"/>
      <c r="T43" s="605"/>
      <c r="U43" s="608"/>
      <c r="V43" s="610"/>
      <c r="W43" s="611"/>
      <c r="X43" s="611"/>
      <c r="Y43" s="611"/>
      <c r="Z43" s="611"/>
      <c r="AA43" s="614"/>
      <c r="AB43" s="592"/>
      <c r="AC43" s="593"/>
      <c r="AD43" s="593"/>
      <c r="AE43" s="593"/>
      <c r="AF43" s="593"/>
      <c r="AG43" s="596"/>
      <c r="AH43" s="598"/>
      <c r="AI43" s="599"/>
      <c r="AJ43" s="599"/>
      <c r="AK43" s="599"/>
      <c r="AL43" s="599"/>
      <c r="AM43" s="60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6"/>
      <c r="C44" s="666"/>
      <c r="D44" s="667"/>
      <c r="E44" s="585"/>
      <c r="F44" s="586"/>
      <c r="G44" s="586"/>
      <c r="H44" s="586"/>
      <c r="I44" s="587"/>
      <c r="J44" s="604" t="str">
        <f>IF(AND('Mapa final SI'!$L$64="Muy Baja",'Mapa final SI'!$P$64="Leve"),CONCATENATE("R",'Mapa final SI'!$A$64),"")</f>
        <v/>
      </c>
      <c r="K44" s="605"/>
      <c r="L44" s="605" t="str">
        <f>IF(AND('Mapa final SI'!$L$70="Muy Baja",'Mapa final SI'!$P$70="Leve"),CONCATENATE("R",'Mapa final SI'!$A$70),"")</f>
        <v/>
      </c>
      <c r="M44" s="605"/>
      <c r="N44" s="605" t="str">
        <f>IF(AND('Mapa final SI'!$L$76="Muy Baja",'Mapa final SI'!$P$76="Leve"),CONCATENATE("R",'Mapa final SI'!$A$76),"")</f>
        <v/>
      </c>
      <c r="O44" s="608"/>
      <c r="P44" s="604" t="str">
        <f>IF(AND('Mapa final SI'!$L$64="Muy Baja",'Mapa final SI'!$P$64="Menor"),CONCATENATE("R",'Mapa final SI'!$A$64),"")</f>
        <v/>
      </c>
      <c r="Q44" s="605"/>
      <c r="R44" s="605" t="str">
        <f>IF(AND('Mapa final SI'!$L$70="Muy Baja",'Mapa final SI'!$P$70="Menor"),CONCATENATE("R",'Mapa final SI'!$A$70),"")</f>
        <v/>
      </c>
      <c r="S44" s="605"/>
      <c r="T44" s="605" t="str">
        <f>IF(AND('Mapa final SI'!$L$76="Muy Baja",'Mapa final SI'!$P$76="Menor"),CONCATENATE("R",'Mapa final SI'!$A$76),"")</f>
        <v/>
      </c>
      <c r="U44" s="608"/>
      <c r="V44" s="610" t="str">
        <f>IF(AND('Mapa final SI'!$L$64="Muy Baja",'Mapa final SI'!$P$64="Moderado"),CONCATENATE("R",'Mapa final SI'!$A$64),"")</f>
        <v/>
      </c>
      <c r="W44" s="611"/>
      <c r="X44" s="611" t="str">
        <f>IF(AND('Mapa final SI'!$L$70="Muy Baja",'Mapa final SI'!$P$70="Moderado"),CONCATENATE("R",'Mapa final SI'!$A$70),"")</f>
        <v/>
      </c>
      <c r="Y44" s="611"/>
      <c r="Z44" s="611" t="str">
        <f>IF(AND('Mapa final SI'!$L$76="Muy Baja",'Mapa final SI'!$P$76="Moderado"),CONCATENATE("R",'Mapa final SI'!$A$76),"")</f>
        <v/>
      </c>
      <c r="AA44" s="614"/>
      <c r="AB44" s="592" t="str">
        <f>IF(AND('Mapa final SI'!$L$64="Muy Baja",'Mapa final SI'!$P$64="Mayor"),CONCATENATE("R",'Mapa final SI'!$A$64),"")</f>
        <v/>
      </c>
      <c r="AC44" s="593"/>
      <c r="AD44" s="593" t="str">
        <f>IF(AND('Mapa final SI'!$L$70="Muy Baja",'Mapa final SI'!$P$70="Mayor"),CONCATENATE("R",'Mapa final SI'!$A$70),"")</f>
        <v/>
      </c>
      <c r="AE44" s="593"/>
      <c r="AF44" s="593" t="str">
        <f>IF(AND('Mapa final SI'!$L$76="Muy Baja",'Mapa final SI'!$P$76="Mayor"),CONCATENATE("R",'Mapa final SI'!$A$76),"")</f>
        <v/>
      </c>
      <c r="AG44" s="596"/>
      <c r="AH44" s="598" t="str">
        <f>IF(AND('Mapa final SI'!$L$64="Muy Baja",'Mapa final SI'!$P$64="Catastrófico"),CONCATENATE("R",'Mapa final SI'!$A$64),"")</f>
        <v/>
      </c>
      <c r="AI44" s="599"/>
      <c r="AJ44" s="599" t="str">
        <f>IF(AND('Mapa final SI'!$L$70="Muy Baja",'Mapa final SI'!$P$70="Catastrófico"),CONCATENATE("R",'Mapa final SI'!$A$70),"")</f>
        <v/>
      </c>
      <c r="AK44" s="599"/>
      <c r="AL44" s="599" t="str">
        <f>IF(AND('Mapa final'!$L$76="Muy Baja",'Mapa final'!$P$76="Catastrófico"),CONCATENATE("R",'Mapa final'!$A$76),"")</f>
        <v/>
      </c>
      <c r="AM44" s="60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6"/>
      <c r="C45" s="666"/>
      <c r="D45" s="667"/>
      <c r="E45" s="588"/>
      <c r="F45" s="589"/>
      <c r="G45" s="589"/>
      <c r="H45" s="589"/>
      <c r="I45" s="590"/>
      <c r="J45" s="606"/>
      <c r="K45" s="607"/>
      <c r="L45" s="607"/>
      <c r="M45" s="607"/>
      <c r="N45" s="607"/>
      <c r="O45" s="609"/>
      <c r="P45" s="606"/>
      <c r="Q45" s="607"/>
      <c r="R45" s="607"/>
      <c r="S45" s="607"/>
      <c r="T45" s="607"/>
      <c r="U45" s="609"/>
      <c r="V45" s="612"/>
      <c r="W45" s="613"/>
      <c r="X45" s="613"/>
      <c r="Y45" s="613"/>
      <c r="Z45" s="613"/>
      <c r="AA45" s="615"/>
      <c r="AB45" s="594"/>
      <c r="AC45" s="595"/>
      <c r="AD45" s="595"/>
      <c r="AE45" s="595"/>
      <c r="AF45" s="595"/>
      <c r="AG45" s="597"/>
      <c r="AH45" s="600"/>
      <c r="AI45" s="601"/>
      <c r="AJ45" s="601"/>
      <c r="AK45" s="601"/>
      <c r="AL45" s="601"/>
      <c r="AM45" s="60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2" t="s">
        <v>1065</v>
      </c>
      <c r="K46" s="583"/>
      <c r="L46" s="583"/>
      <c r="M46" s="583"/>
      <c r="N46" s="583"/>
      <c r="O46" s="584"/>
      <c r="P46" s="582" t="s">
        <v>1066</v>
      </c>
      <c r="Q46" s="583"/>
      <c r="R46" s="583"/>
      <c r="S46" s="583"/>
      <c r="T46" s="583"/>
      <c r="U46" s="584"/>
      <c r="V46" s="582" t="s">
        <v>1067</v>
      </c>
      <c r="W46" s="583"/>
      <c r="X46" s="583"/>
      <c r="Y46" s="583"/>
      <c r="Z46" s="583"/>
      <c r="AA46" s="584"/>
      <c r="AB46" s="582" t="s">
        <v>1068</v>
      </c>
      <c r="AC46" s="591"/>
      <c r="AD46" s="583"/>
      <c r="AE46" s="583"/>
      <c r="AF46" s="583"/>
      <c r="AG46" s="584"/>
      <c r="AH46" s="582" t="s">
        <v>1069</v>
      </c>
      <c r="AI46" s="583"/>
      <c r="AJ46" s="583"/>
      <c r="AK46" s="583"/>
      <c r="AL46" s="583"/>
      <c r="AM46" s="58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5"/>
      <c r="K47" s="586"/>
      <c r="L47" s="586"/>
      <c r="M47" s="586"/>
      <c r="N47" s="586"/>
      <c r="O47" s="587"/>
      <c r="P47" s="585"/>
      <c r="Q47" s="586"/>
      <c r="R47" s="586"/>
      <c r="S47" s="586"/>
      <c r="T47" s="586"/>
      <c r="U47" s="587"/>
      <c r="V47" s="585"/>
      <c r="W47" s="586"/>
      <c r="X47" s="586"/>
      <c r="Y47" s="586"/>
      <c r="Z47" s="586"/>
      <c r="AA47" s="587"/>
      <c r="AB47" s="585"/>
      <c r="AC47" s="586"/>
      <c r="AD47" s="586"/>
      <c r="AE47" s="586"/>
      <c r="AF47" s="586"/>
      <c r="AG47" s="587"/>
      <c r="AH47" s="585"/>
      <c r="AI47" s="586"/>
      <c r="AJ47" s="586"/>
      <c r="AK47" s="586"/>
      <c r="AL47" s="586"/>
      <c r="AM47" s="58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5"/>
      <c r="K48" s="586"/>
      <c r="L48" s="586"/>
      <c r="M48" s="586"/>
      <c r="N48" s="586"/>
      <c r="O48" s="587"/>
      <c r="P48" s="585"/>
      <c r="Q48" s="586"/>
      <c r="R48" s="586"/>
      <c r="S48" s="586"/>
      <c r="T48" s="586"/>
      <c r="U48" s="587"/>
      <c r="V48" s="585"/>
      <c r="W48" s="586"/>
      <c r="X48" s="586"/>
      <c r="Y48" s="586"/>
      <c r="Z48" s="586"/>
      <c r="AA48" s="587"/>
      <c r="AB48" s="585"/>
      <c r="AC48" s="586"/>
      <c r="AD48" s="586"/>
      <c r="AE48" s="586"/>
      <c r="AF48" s="586"/>
      <c r="AG48" s="587"/>
      <c r="AH48" s="585"/>
      <c r="AI48" s="586"/>
      <c r="AJ48" s="586"/>
      <c r="AK48" s="586"/>
      <c r="AL48" s="586"/>
      <c r="AM48" s="58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5"/>
      <c r="K49" s="586"/>
      <c r="L49" s="586"/>
      <c r="M49" s="586"/>
      <c r="N49" s="586"/>
      <c r="O49" s="587"/>
      <c r="P49" s="585"/>
      <c r="Q49" s="586"/>
      <c r="R49" s="586"/>
      <c r="S49" s="586"/>
      <c r="T49" s="586"/>
      <c r="U49" s="587"/>
      <c r="V49" s="585"/>
      <c r="W49" s="586"/>
      <c r="X49" s="586"/>
      <c r="Y49" s="586"/>
      <c r="Z49" s="586"/>
      <c r="AA49" s="587"/>
      <c r="AB49" s="585"/>
      <c r="AC49" s="586"/>
      <c r="AD49" s="586"/>
      <c r="AE49" s="586"/>
      <c r="AF49" s="586"/>
      <c r="AG49" s="587"/>
      <c r="AH49" s="585"/>
      <c r="AI49" s="586"/>
      <c r="AJ49" s="586"/>
      <c r="AK49" s="586"/>
      <c r="AL49" s="586"/>
      <c r="AM49" s="58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5"/>
      <c r="K50" s="586"/>
      <c r="L50" s="586"/>
      <c r="M50" s="586"/>
      <c r="N50" s="586"/>
      <c r="O50" s="587"/>
      <c r="P50" s="585"/>
      <c r="Q50" s="586"/>
      <c r="R50" s="586"/>
      <c r="S50" s="586"/>
      <c r="T50" s="586"/>
      <c r="U50" s="587"/>
      <c r="V50" s="585"/>
      <c r="W50" s="586"/>
      <c r="X50" s="586"/>
      <c r="Y50" s="586"/>
      <c r="Z50" s="586"/>
      <c r="AA50" s="587"/>
      <c r="AB50" s="585"/>
      <c r="AC50" s="586"/>
      <c r="AD50" s="586"/>
      <c r="AE50" s="586"/>
      <c r="AF50" s="586"/>
      <c r="AG50" s="587"/>
      <c r="AH50" s="585"/>
      <c r="AI50" s="586"/>
      <c r="AJ50" s="586"/>
      <c r="AK50" s="586"/>
      <c r="AL50" s="586"/>
      <c r="AM50" s="58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8"/>
      <c r="K51" s="589"/>
      <c r="L51" s="589"/>
      <c r="M51" s="589"/>
      <c r="N51" s="589"/>
      <c r="O51" s="590"/>
      <c r="P51" s="588"/>
      <c r="Q51" s="589"/>
      <c r="R51" s="589"/>
      <c r="S51" s="589"/>
      <c r="T51" s="589"/>
      <c r="U51" s="590"/>
      <c r="V51" s="588"/>
      <c r="W51" s="589"/>
      <c r="X51" s="589"/>
      <c r="Y51" s="589"/>
      <c r="Z51" s="589"/>
      <c r="AA51" s="590"/>
      <c r="AB51" s="588"/>
      <c r="AC51" s="589"/>
      <c r="AD51" s="589"/>
      <c r="AE51" s="589"/>
      <c r="AF51" s="589"/>
      <c r="AG51" s="590"/>
      <c r="AH51" s="588"/>
      <c r="AI51" s="589"/>
      <c r="AJ51" s="589"/>
      <c r="AK51" s="589"/>
      <c r="AL51" s="589"/>
      <c r="AM51" s="59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BB28" sqref="BB27:BB28"/>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78" t="s">
        <v>1070</v>
      </c>
      <c r="C2" s="679"/>
      <c r="D2" s="679"/>
      <c r="E2" s="679"/>
      <c r="F2" s="679"/>
      <c r="G2" s="679"/>
      <c r="H2" s="679"/>
      <c r="I2" s="679"/>
      <c r="J2" s="665" t="s">
        <v>5</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79"/>
      <c r="C3" s="679"/>
      <c r="D3" s="679"/>
      <c r="E3" s="679"/>
      <c r="F3" s="679"/>
      <c r="G3" s="679"/>
      <c r="H3" s="679"/>
      <c r="I3" s="679"/>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79"/>
      <c r="C4" s="679"/>
      <c r="D4" s="679"/>
      <c r="E4" s="679"/>
      <c r="F4" s="679"/>
      <c r="G4" s="679"/>
      <c r="H4" s="679"/>
      <c r="I4" s="679"/>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6" t="s">
        <v>3</v>
      </c>
      <c r="C6" s="666"/>
      <c r="D6" s="667"/>
      <c r="E6" s="668" t="s">
        <v>1057</v>
      </c>
      <c r="F6" s="669"/>
      <c r="G6" s="669"/>
      <c r="H6" s="669"/>
      <c r="I6" s="670"/>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680" t="s">
        <v>1058</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6"/>
      <c r="C7" s="666"/>
      <c r="D7" s="667"/>
      <c r="E7" s="671"/>
      <c r="F7" s="672"/>
      <c r="G7" s="672"/>
      <c r="H7" s="672"/>
      <c r="I7" s="673"/>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6"/>
      <c r="C8" s="666"/>
      <c r="D8" s="667"/>
      <c r="E8" s="671"/>
      <c r="F8" s="672"/>
      <c r="G8" s="672"/>
      <c r="H8" s="672"/>
      <c r="I8" s="673"/>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6"/>
      <c r="C9" s="666"/>
      <c r="D9" s="667"/>
      <c r="E9" s="671"/>
      <c r="F9" s="672"/>
      <c r="G9" s="672"/>
      <c r="H9" s="672"/>
      <c r="I9" s="673"/>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6"/>
      <c r="C10" s="666"/>
      <c r="D10" s="667"/>
      <c r="E10" s="671"/>
      <c r="F10" s="672"/>
      <c r="G10" s="672"/>
      <c r="H10" s="672"/>
      <c r="I10" s="673"/>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6"/>
      <c r="C11" s="666"/>
      <c r="D11" s="667"/>
      <c r="E11" s="671"/>
      <c r="F11" s="672"/>
      <c r="G11" s="672"/>
      <c r="H11" s="672"/>
      <c r="I11" s="673"/>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6"/>
      <c r="C12" s="666"/>
      <c r="D12" s="667"/>
      <c r="E12" s="671"/>
      <c r="F12" s="672"/>
      <c r="G12" s="672"/>
      <c r="H12" s="672"/>
      <c r="I12" s="673"/>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6"/>
      <c r="C13" s="666"/>
      <c r="D13" s="667"/>
      <c r="E13" s="671"/>
      <c r="F13" s="672"/>
      <c r="G13" s="672"/>
      <c r="H13" s="672"/>
      <c r="I13" s="673"/>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683"/>
      <c r="AP13" s="684"/>
      <c r="AQ13" s="684"/>
      <c r="AR13" s="684"/>
      <c r="AS13" s="684"/>
      <c r="AT13" s="68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6"/>
      <c r="C14" s="666"/>
      <c r="D14" s="667"/>
      <c r="E14" s="671"/>
      <c r="F14" s="672"/>
      <c r="G14" s="672"/>
      <c r="H14" s="672"/>
      <c r="I14" s="673"/>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683"/>
      <c r="AP14" s="684"/>
      <c r="AQ14" s="684"/>
      <c r="AR14" s="684"/>
      <c r="AS14" s="684"/>
      <c r="AT14" s="68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6"/>
      <c r="C15" s="666"/>
      <c r="D15" s="667"/>
      <c r="E15" s="674"/>
      <c r="F15" s="675"/>
      <c r="G15" s="675"/>
      <c r="H15" s="675"/>
      <c r="I15" s="676"/>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686"/>
      <c r="AP15" s="687"/>
      <c r="AQ15" s="687"/>
      <c r="AR15" s="687"/>
      <c r="AS15" s="687"/>
      <c r="AT15" s="68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6"/>
      <c r="C16" s="666"/>
      <c r="D16" s="667"/>
      <c r="E16" s="668" t="s">
        <v>1059</v>
      </c>
      <c r="F16" s="669"/>
      <c r="G16" s="669"/>
      <c r="H16" s="669"/>
      <c r="I16" s="669"/>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690" t="s">
        <v>1060</v>
      </c>
      <c r="AP16" s="691"/>
      <c r="AQ16" s="691"/>
      <c r="AR16" s="691"/>
      <c r="AS16" s="691"/>
      <c r="AT16" s="69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6"/>
      <c r="C17" s="666"/>
      <c r="D17" s="667"/>
      <c r="E17" s="689"/>
      <c r="F17" s="672"/>
      <c r="G17" s="672"/>
      <c r="H17" s="672"/>
      <c r="I17" s="672"/>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693"/>
      <c r="AP17" s="694"/>
      <c r="AQ17" s="694"/>
      <c r="AR17" s="694"/>
      <c r="AS17" s="694"/>
      <c r="AT17" s="69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6"/>
      <c r="C18" s="666"/>
      <c r="D18" s="667"/>
      <c r="E18" s="671"/>
      <c r="F18" s="672"/>
      <c r="G18" s="672"/>
      <c r="H18" s="672"/>
      <c r="I18" s="672"/>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693"/>
      <c r="AP18" s="694"/>
      <c r="AQ18" s="694"/>
      <c r="AR18" s="694"/>
      <c r="AS18" s="694"/>
      <c r="AT18" s="69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6"/>
      <c r="C19" s="666"/>
      <c r="D19" s="667"/>
      <c r="E19" s="671"/>
      <c r="F19" s="672"/>
      <c r="G19" s="672"/>
      <c r="H19" s="672"/>
      <c r="I19" s="672"/>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693"/>
      <c r="AP19" s="694"/>
      <c r="AQ19" s="694"/>
      <c r="AR19" s="694"/>
      <c r="AS19" s="694"/>
      <c r="AT19" s="69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6"/>
      <c r="C20" s="666"/>
      <c r="D20" s="667"/>
      <c r="E20" s="671"/>
      <c r="F20" s="672"/>
      <c r="G20" s="672"/>
      <c r="H20" s="672"/>
      <c r="I20" s="672"/>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693"/>
      <c r="AP20" s="694"/>
      <c r="AQ20" s="694"/>
      <c r="AR20" s="694"/>
      <c r="AS20" s="694"/>
      <c r="AT20" s="69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6"/>
      <c r="C21" s="666"/>
      <c r="D21" s="667"/>
      <c r="E21" s="671"/>
      <c r="F21" s="672"/>
      <c r="G21" s="672"/>
      <c r="H21" s="672"/>
      <c r="I21" s="672"/>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693"/>
      <c r="AP21" s="694"/>
      <c r="AQ21" s="694"/>
      <c r="AR21" s="694"/>
      <c r="AS21" s="694"/>
      <c r="AT21" s="69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6"/>
      <c r="C22" s="666"/>
      <c r="D22" s="667"/>
      <c r="E22" s="671"/>
      <c r="F22" s="672"/>
      <c r="G22" s="672"/>
      <c r="H22" s="672"/>
      <c r="I22" s="672"/>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693"/>
      <c r="AP22" s="694"/>
      <c r="AQ22" s="694"/>
      <c r="AR22" s="694"/>
      <c r="AS22" s="694"/>
      <c r="AT22" s="69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6"/>
      <c r="C23" s="666"/>
      <c r="D23" s="667"/>
      <c r="E23" s="671"/>
      <c r="F23" s="672"/>
      <c r="G23" s="672"/>
      <c r="H23" s="672"/>
      <c r="I23" s="672"/>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6"/>
      <c r="C24" s="666"/>
      <c r="D24" s="667"/>
      <c r="E24" s="671"/>
      <c r="F24" s="672"/>
      <c r="G24" s="672"/>
      <c r="H24" s="672"/>
      <c r="I24" s="672"/>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6"/>
      <c r="C25" s="666"/>
      <c r="D25" s="667"/>
      <c r="E25" s="674"/>
      <c r="F25" s="675"/>
      <c r="G25" s="675"/>
      <c r="H25" s="675"/>
      <c r="I25" s="675"/>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696"/>
      <c r="AP25" s="697"/>
      <c r="AQ25" s="697"/>
      <c r="AR25" s="697"/>
      <c r="AS25" s="697"/>
      <c r="AT25" s="69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6"/>
      <c r="C26" s="666"/>
      <c r="D26" s="667"/>
      <c r="E26" s="668" t="s">
        <v>1061</v>
      </c>
      <c r="F26" s="669"/>
      <c r="G26" s="669"/>
      <c r="H26" s="669"/>
      <c r="I26" s="670"/>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699" t="s">
        <v>9</v>
      </c>
      <c r="AP26" s="700"/>
      <c r="AQ26" s="700"/>
      <c r="AR26" s="700"/>
      <c r="AS26" s="700"/>
      <c r="AT26" s="70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6"/>
      <c r="C27" s="666"/>
      <c r="D27" s="667"/>
      <c r="E27" s="689"/>
      <c r="F27" s="672"/>
      <c r="G27" s="672"/>
      <c r="H27" s="672"/>
      <c r="I27" s="673"/>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02"/>
      <c r="AP27" s="703"/>
      <c r="AQ27" s="703"/>
      <c r="AR27" s="703"/>
      <c r="AS27" s="703"/>
      <c r="AT27" s="70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6"/>
      <c r="C28" s="666"/>
      <c r="D28" s="667"/>
      <c r="E28" s="671"/>
      <c r="F28" s="672"/>
      <c r="G28" s="672"/>
      <c r="H28" s="672"/>
      <c r="I28" s="673"/>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02"/>
      <c r="AP28" s="703"/>
      <c r="AQ28" s="703"/>
      <c r="AR28" s="703"/>
      <c r="AS28" s="703"/>
      <c r="AT28" s="70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6"/>
      <c r="C29" s="666"/>
      <c r="D29" s="667"/>
      <c r="E29" s="671"/>
      <c r="F29" s="672"/>
      <c r="G29" s="672"/>
      <c r="H29" s="672"/>
      <c r="I29" s="673"/>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02"/>
      <c r="AP29" s="703"/>
      <c r="AQ29" s="703"/>
      <c r="AR29" s="703"/>
      <c r="AS29" s="703"/>
      <c r="AT29" s="70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6"/>
      <c r="C30" s="666"/>
      <c r="D30" s="667"/>
      <c r="E30" s="671"/>
      <c r="F30" s="672"/>
      <c r="G30" s="672"/>
      <c r="H30" s="672"/>
      <c r="I30" s="673"/>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02"/>
      <c r="AP30" s="703"/>
      <c r="AQ30" s="703"/>
      <c r="AR30" s="703"/>
      <c r="AS30" s="703"/>
      <c r="AT30" s="70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6"/>
      <c r="C31" s="666"/>
      <c r="D31" s="667"/>
      <c r="E31" s="671"/>
      <c r="F31" s="672"/>
      <c r="G31" s="672"/>
      <c r="H31" s="672"/>
      <c r="I31" s="673"/>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02"/>
      <c r="AP31" s="703"/>
      <c r="AQ31" s="703"/>
      <c r="AR31" s="703"/>
      <c r="AS31" s="703"/>
      <c r="AT31" s="70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6"/>
      <c r="C32" s="666"/>
      <c r="D32" s="667"/>
      <c r="E32" s="671"/>
      <c r="F32" s="672"/>
      <c r="G32" s="672"/>
      <c r="H32" s="672"/>
      <c r="I32" s="673"/>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02"/>
      <c r="AP32" s="703"/>
      <c r="AQ32" s="703"/>
      <c r="AR32" s="703"/>
      <c r="AS32" s="703"/>
      <c r="AT32" s="70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6"/>
      <c r="C33" s="666"/>
      <c r="D33" s="667"/>
      <c r="E33" s="671"/>
      <c r="F33" s="672"/>
      <c r="G33" s="672"/>
      <c r="H33" s="672"/>
      <c r="I33" s="673"/>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02"/>
      <c r="AP33" s="703"/>
      <c r="AQ33" s="703"/>
      <c r="AR33" s="703"/>
      <c r="AS33" s="703"/>
      <c r="AT33" s="70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6"/>
      <c r="C34" s="666"/>
      <c r="D34" s="667"/>
      <c r="E34" s="671"/>
      <c r="F34" s="672"/>
      <c r="G34" s="672"/>
      <c r="H34" s="672"/>
      <c r="I34" s="673"/>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02"/>
      <c r="AP34" s="703"/>
      <c r="AQ34" s="703"/>
      <c r="AR34" s="703"/>
      <c r="AS34" s="703"/>
      <c r="AT34" s="70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6"/>
      <c r="C35" s="666"/>
      <c r="D35" s="667"/>
      <c r="E35" s="674"/>
      <c r="F35" s="675"/>
      <c r="G35" s="675"/>
      <c r="H35" s="675"/>
      <c r="I35" s="676"/>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05"/>
      <c r="AP35" s="706"/>
      <c r="AQ35" s="706"/>
      <c r="AR35" s="706"/>
      <c r="AS35" s="706"/>
      <c r="AT35" s="70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6"/>
      <c r="C36" s="666"/>
      <c r="D36" s="667"/>
      <c r="E36" s="668" t="s">
        <v>1062</v>
      </c>
      <c r="F36" s="669"/>
      <c r="G36" s="669"/>
      <c r="H36" s="669"/>
      <c r="I36" s="669"/>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08" t="s">
        <v>1063</v>
      </c>
      <c r="AP36" s="709"/>
      <c r="AQ36" s="709"/>
      <c r="AR36" s="709"/>
      <c r="AS36" s="709"/>
      <c r="AT36" s="71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6"/>
      <c r="C37" s="666"/>
      <c r="D37" s="667"/>
      <c r="E37" s="689"/>
      <c r="F37" s="672"/>
      <c r="G37" s="672"/>
      <c r="H37" s="672"/>
      <c r="I37" s="672"/>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11"/>
      <c r="AP37" s="712"/>
      <c r="AQ37" s="712"/>
      <c r="AR37" s="712"/>
      <c r="AS37" s="712"/>
      <c r="AT37" s="71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6"/>
      <c r="C38" s="666"/>
      <c r="D38" s="667"/>
      <c r="E38" s="671"/>
      <c r="F38" s="672"/>
      <c r="G38" s="672"/>
      <c r="H38" s="672"/>
      <c r="I38" s="672"/>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11"/>
      <c r="AP38" s="712"/>
      <c r="AQ38" s="712"/>
      <c r="AR38" s="712"/>
      <c r="AS38" s="712"/>
      <c r="AT38" s="71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6"/>
      <c r="C39" s="666"/>
      <c r="D39" s="667"/>
      <c r="E39" s="671"/>
      <c r="F39" s="672"/>
      <c r="G39" s="672"/>
      <c r="H39" s="672"/>
      <c r="I39" s="672"/>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11"/>
      <c r="AP39" s="712"/>
      <c r="AQ39" s="712"/>
      <c r="AR39" s="712"/>
      <c r="AS39" s="712"/>
      <c r="AT39" s="71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6"/>
      <c r="C40" s="666"/>
      <c r="D40" s="667"/>
      <c r="E40" s="671"/>
      <c r="F40" s="672"/>
      <c r="G40" s="672"/>
      <c r="H40" s="672"/>
      <c r="I40" s="672"/>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11"/>
      <c r="AP40" s="712"/>
      <c r="AQ40" s="712"/>
      <c r="AR40" s="712"/>
      <c r="AS40" s="712"/>
      <c r="AT40" s="71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6"/>
      <c r="C41" s="666"/>
      <c r="D41" s="667"/>
      <c r="E41" s="671"/>
      <c r="F41" s="672"/>
      <c r="G41" s="672"/>
      <c r="H41" s="672"/>
      <c r="I41" s="672"/>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11"/>
      <c r="AP41" s="712"/>
      <c r="AQ41" s="712"/>
      <c r="AR41" s="712"/>
      <c r="AS41" s="712"/>
      <c r="AT41" s="71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6"/>
      <c r="C42" s="666"/>
      <c r="D42" s="667"/>
      <c r="E42" s="671"/>
      <c r="F42" s="672"/>
      <c r="G42" s="672"/>
      <c r="H42" s="672"/>
      <c r="I42" s="672"/>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11"/>
      <c r="AP42" s="712"/>
      <c r="AQ42" s="712"/>
      <c r="AR42" s="712"/>
      <c r="AS42" s="712"/>
      <c r="AT42" s="71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6"/>
      <c r="C43" s="666"/>
      <c r="D43" s="667"/>
      <c r="E43" s="671"/>
      <c r="F43" s="672"/>
      <c r="G43" s="672"/>
      <c r="H43" s="672"/>
      <c r="I43" s="672"/>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11"/>
      <c r="AP43" s="712"/>
      <c r="AQ43" s="712"/>
      <c r="AR43" s="712"/>
      <c r="AS43" s="712"/>
      <c r="AT43" s="71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6"/>
      <c r="C44" s="666"/>
      <c r="D44" s="667"/>
      <c r="E44" s="671"/>
      <c r="F44" s="672"/>
      <c r="G44" s="672"/>
      <c r="H44" s="672"/>
      <c r="I44" s="672"/>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11"/>
      <c r="AP44" s="712"/>
      <c r="AQ44" s="712"/>
      <c r="AR44" s="712"/>
      <c r="AS44" s="712"/>
      <c r="AT44" s="71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6"/>
      <c r="C45" s="666"/>
      <c r="D45" s="667"/>
      <c r="E45" s="674"/>
      <c r="F45" s="675"/>
      <c r="G45" s="675"/>
      <c r="H45" s="675"/>
      <c r="I45" s="675"/>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14"/>
      <c r="AP45" s="715"/>
      <c r="AQ45" s="715"/>
      <c r="AR45" s="715"/>
      <c r="AS45" s="715"/>
      <c r="AT45" s="716"/>
    </row>
    <row r="46" spans="1:80" ht="46.5" customHeight="1" x14ac:dyDescent="0.35">
      <c r="A46" s="15"/>
      <c r="B46" s="666"/>
      <c r="C46" s="666"/>
      <c r="D46" s="667"/>
      <c r="E46" s="668" t="s">
        <v>1064</v>
      </c>
      <c r="F46" s="669"/>
      <c r="G46" s="669"/>
      <c r="H46" s="669"/>
      <c r="I46" s="670"/>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6"/>
      <c r="C47" s="666"/>
      <c r="D47" s="667"/>
      <c r="E47" s="689"/>
      <c r="F47" s="672"/>
      <c r="G47" s="672"/>
      <c r="H47" s="672"/>
      <c r="I47" s="673"/>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6"/>
      <c r="C48" s="666"/>
      <c r="D48" s="667"/>
      <c r="E48" s="689"/>
      <c r="F48" s="672"/>
      <c r="G48" s="672"/>
      <c r="H48" s="672"/>
      <c r="I48" s="673"/>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6"/>
      <c r="C49" s="666"/>
      <c r="D49" s="667"/>
      <c r="E49" s="671"/>
      <c r="F49" s="672"/>
      <c r="G49" s="672"/>
      <c r="H49" s="672"/>
      <c r="I49" s="673"/>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6"/>
      <c r="C50" s="666"/>
      <c r="D50" s="667"/>
      <c r="E50" s="671"/>
      <c r="F50" s="672"/>
      <c r="G50" s="672"/>
      <c r="H50" s="672"/>
      <c r="I50" s="673"/>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6"/>
      <c r="C51" s="666"/>
      <c r="D51" s="667"/>
      <c r="E51" s="671"/>
      <c r="F51" s="672"/>
      <c r="G51" s="672"/>
      <c r="H51" s="672"/>
      <c r="I51" s="673"/>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6"/>
      <c r="C52" s="666"/>
      <c r="D52" s="667"/>
      <c r="E52" s="671"/>
      <c r="F52" s="672"/>
      <c r="G52" s="672"/>
      <c r="H52" s="672"/>
      <c r="I52" s="673"/>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6"/>
      <c r="C53" s="666"/>
      <c r="D53" s="667"/>
      <c r="E53" s="671"/>
      <c r="F53" s="672"/>
      <c r="G53" s="672"/>
      <c r="H53" s="672"/>
      <c r="I53" s="673"/>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6"/>
      <c r="C54" s="666"/>
      <c r="D54" s="667"/>
      <c r="E54" s="671"/>
      <c r="F54" s="672"/>
      <c r="G54" s="672"/>
      <c r="H54" s="672"/>
      <c r="I54" s="673"/>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6"/>
      <c r="C55" s="666"/>
      <c r="D55" s="667"/>
      <c r="E55" s="674"/>
      <c r="F55" s="675"/>
      <c r="G55" s="675"/>
      <c r="H55" s="675"/>
      <c r="I55" s="676"/>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8" t="s">
        <v>1065</v>
      </c>
      <c r="K56" s="669"/>
      <c r="L56" s="669"/>
      <c r="M56" s="669"/>
      <c r="N56" s="669"/>
      <c r="O56" s="670"/>
      <c r="P56" s="668" t="s">
        <v>1066</v>
      </c>
      <c r="Q56" s="669"/>
      <c r="R56" s="669"/>
      <c r="S56" s="669"/>
      <c r="T56" s="669"/>
      <c r="U56" s="670"/>
      <c r="V56" s="668" t="s">
        <v>1067</v>
      </c>
      <c r="W56" s="669"/>
      <c r="X56" s="669"/>
      <c r="Y56" s="669"/>
      <c r="Z56" s="669"/>
      <c r="AA56" s="670"/>
      <c r="AB56" s="668" t="s">
        <v>1068</v>
      </c>
      <c r="AC56" s="677"/>
      <c r="AD56" s="669"/>
      <c r="AE56" s="669"/>
      <c r="AF56" s="669"/>
      <c r="AG56" s="670"/>
      <c r="AH56" s="668" t="s">
        <v>1069</v>
      </c>
      <c r="AI56" s="669"/>
      <c r="AJ56" s="669"/>
      <c r="AK56" s="669"/>
      <c r="AL56" s="669"/>
      <c r="AM56" s="6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1"/>
      <c r="K57" s="672"/>
      <c r="L57" s="672"/>
      <c r="M57" s="672"/>
      <c r="N57" s="672"/>
      <c r="O57" s="673"/>
      <c r="P57" s="671"/>
      <c r="Q57" s="672"/>
      <c r="R57" s="672"/>
      <c r="S57" s="672"/>
      <c r="T57" s="672"/>
      <c r="U57" s="673"/>
      <c r="V57" s="671"/>
      <c r="W57" s="672"/>
      <c r="X57" s="672"/>
      <c r="Y57" s="672"/>
      <c r="Z57" s="672"/>
      <c r="AA57" s="673"/>
      <c r="AB57" s="671"/>
      <c r="AC57" s="672"/>
      <c r="AD57" s="672"/>
      <c r="AE57" s="672"/>
      <c r="AF57" s="672"/>
      <c r="AG57" s="673"/>
      <c r="AH57" s="671"/>
      <c r="AI57" s="672"/>
      <c r="AJ57" s="672"/>
      <c r="AK57" s="672"/>
      <c r="AL57" s="672"/>
      <c r="AM57" s="6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1"/>
      <c r="K58" s="672"/>
      <c r="L58" s="672"/>
      <c r="M58" s="672"/>
      <c r="N58" s="672"/>
      <c r="O58" s="673"/>
      <c r="P58" s="671"/>
      <c r="Q58" s="672"/>
      <c r="R58" s="672"/>
      <c r="S58" s="672"/>
      <c r="T58" s="672"/>
      <c r="U58" s="673"/>
      <c r="V58" s="671"/>
      <c r="W58" s="672"/>
      <c r="X58" s="672"/>
      <c r="Y58" s="672"/>
      <c r="Z58" s="672"/>
      <c r="AA58" s="673"/>
      <c r="AB58" s="671"/>
      <c r="AC58" s="672"/>
      <c r="AD58" s="672"/>
      <c r="AE58" s="672"/>
      <c r="AF58" s="672"/>
      <c r="AG58" s="673"/>
      <c r="AH58" s="671"/>
      <c r="AI58" s="672"/>
      <c r="AJ58" s="672"/>
      <c r="AK58" s="672"/>
      <c r="AL58" s="672"/>
      <c r="AM58" s="6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1"/>
      <c r="K59" s="672"/>
      <c r="L59" s="672"/>
      <c r="M59" s="672"/>
      <c r="N59" s="672"/>
      <c r="O59" s="673"/>
      <c r="P59" s="671"/>
      <c r="Q59" s="672"/>
      <c r="R59" s="672"/>
      <c r="S59" s="672"/>
      <c r="T59" s="672"/>
      <c r="U59" s="673"/>
      <c r="V59" s="671"/>
      <c r="W59" s="672"/>
      <c r="X59" s="672"/>
      <c r="Y59" s="672"/>
      <c r="Z59" s="672"/>
      <c r="AA59" s="673"/>
      <c r="AB59" s="671"/>
      <c r="AC59" s="672"/>
      <c r="AD59" s="672"/>
      <c r="AE59" s="672"/>
      <c r="AF59" s="672"/>
      <c r="AG59" s="673"/>
      <c r="AH59" s="671"/>
      <c r="AI59" s="672"/>
      <c r="AJ59" s="672"/>
      <c r="AK59" s="672"/>
      <c r="AL59" s="672"/>
      <c r="AM59" s="6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1"/>
      <c r="K60" s="672"/>
      <c r="L60" s="672"/>
      <c r="M60" s="672"/>
      <c r="N60" s="672"/>
      <c r="O60" s="673"/>
      <c r="P60" s="671"/>
      <c r="Q60" s="672"/>
      <c r="R60" s="672"/>
      <c r="S60" s="672"/>
      <c r="T60" s="672"/>
      <c r="U60" s="673"/>
      <c r="V60" s="671"/>
      <c r="W60" s="672"/>
      <c r="X60" s="672"/>
      <c r="Y60" s="672"/>
      <c r="Z60" s="672"/>
      <c r="AA60" s="673"/>
      <c r="AB60" s="671"/>
      <c r="AC60" s="672"/>
      <c r="AD60" s="672"/>
      <c r="AE60" s="672"/>
      <c r="AF60" s="672"/>
      <c r="AG60" s="673"/>
      <c r="AH60" s="671"/>
      <c r="AI60" s="672"/>
      <c r="AJ60" s="672"/>
      <c r="AK60" s="672"/>
      <c r="AL60" s="672"/>
      <c r="AM60" s="6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4"/>
      <c r="K61" s="675"/>
      <c r="L61" s="675"/>
      <c r="M61" s="675"/>
      <c r="N61" s="675"/>
      <c r="O61" s="676"/>
      <c r="P61" s="674"/>
      <c r="Q61" s="675"/>
      <c r="R61" s="675"/>
      <c r="S61" s="675"/>
      <c r="T61" s="675"/>
      <c r="U61" s="676"/>
      <c r="V61" s="674"/>
      <c r="W61" s="675"/>
      <c r="X61" s="675"/>
      <c r="Y61" s="675"/>
      <c r="Z61" s="675"/>
      <c r="AA61" s="676"/>
      <c r="AB61" s="674"/>
      <c r="AC61" s="675"/>
      <c r="AD61" s="675"/>
      <c r="AE61" s="675"/>
      <c r="AF61" s="675"/>
      <c r="AG61" s="676"/>
      <c r="AH61" s="674"/>
      <c r="AI61" s="675"/>
      <c r="AJ61" s="675"/>
      <c r="AK61" s="675"/>
      <c r="AL61" s="675"/>
      <c r="AM61" s="6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N10" sqref="N10"/>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5" t="s">
        <v>469</v>
      </c>
      <c r="E1" s="729" t="s">
        <v>1234</v>
      </c>
      <c r="F1" s="737"/>
      <c r="G1" s="737"/>
      <c r="H1" s="737"/>
      <c r="I1" s="737"/>
      <c r="J1" s="737"/>
      <c r="K1" s="737"/>
      <c r="L1" s="737"/>
      <c r="M1" s="737"/>
      <c r="N1" s="737"/>
      <c r="O1" s="737"/>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13</v>
      </c>
      <c r="CL1" s="727"/>
    </row>
    <row r="2" spans="1:90" ht="24" customHeight="1" thickBot="1" x14ac:dyDescent="0.3">
      <c r="A2" s="115"/>
      <c r="B2" s="155"/>
      <c r="C2" s="166"/>
      <c r="D2" s="736"/>
      <c r="E2" s="729"/>
      <c r="F2" s="737"/>
      <c r="G2" s="737"/>
      <c r="H2" s="737"/>
      <c r="I2" s="737"/>
      <c r="J2" s="737"/>
      <c r="K2" s="737"/>
      <c r="L2" s="737"/>
      <c r="M2" s="737"/>
      <c r="N2" s="737"/>
      <c r="O2" s="737"/>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12</v>
      </c>
      <c r="CL2" s="727"/>
    </row>
    <row r="3" spans="1:90" s="110" customFormat="1" ht="36.75" customHeight="1" thickBot="1" x14ac:dyDescent="0.3">
      <c r="A3" s="115"/>
      <c r="B3" s="155"/>
      <c r="C3" s="167"/>
      <c r="D3" s="173" t="s">
        <v>962</v>
      </c>
      <c r="E3" s="728" t="s">
        <v>1236</v>
      </c>
      <c r="F3" s="728"/>
      <c r="G3" s="728"/>
      <c r="H3" s="728"/>
      <c r="I3" s="728"/>
      <c r="J3" s="728"/>
      <c r="K3" s="728"/>
      <c r="L3" s="728"/>
      <c r="M3" s="728"/>
      <c r="N3" s="728"/>
      <c r="O3" s="72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156</v>
      </c>
      <c r="CL3" s="731"/>
    </row>
    <row r="4" spans="1:90" ht="27" customHeight="1" x14ac:dyDescent="0.25">
      <c r="A4" s="115"/>
      <c r="B4" s="157"/>
      <c r="C4" s="158"/>
      <c r="D4" s="159"/>
      <c r="E4" s="732" t="s">
        <v>961</v>
      </c>
      <c r="F4" s="732"/>
      <c r="G4" s="732"/>
      <c r="H4" s="732"/>
      <c r="I4" s="732"/>
      <c r="J4" s="732"/>
      <c r="K4" s="732"/>
      <c r="L4" s="732"/>
      <c r="M4" s="732"/>
      <c r="N4" s="732"/>
      <c r="O4" s="732"/>
      <c r="P4" s="160"/>
      <c r="Q4" s="142"/>
    </row>
    <row r="5" spans="1:90" customFormat="1" ht="41.25" customHeight="1" thickBot="1" x14ac:dyDescent="0.3">
      <c r="A5" s="116"/>
      <c r="B5" s="411" t="s">
        <v>473</v>
      </c>
      <c r="C5" s="214" t="str">
        <f>IF('Mapa final SI'!E4="","",'Mapa final SI'!E4)</f>
        <v>Seguimiento y evaluación a la gestión</v>
      </c>
      <c r="D5" s="412"/>
      <c r="Q5" s="413"/>
    </row>
    <row r="6" spans="1:90" s="1" customFormat="1" ht="114" customHeight="1" thickBot="1" x14ac:dyDescent="0.3">
      <c r="A6" s="358" t="s">
        <v>462</v>
      </c>
      <c r="B6" s="419"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52.5" customHeight="1" x14ac:dyDescent="0.25">
      <c r="A7" s="118" t="s">
        <v>545</v>
      </c>
      <c r="B7" s="718"/>
      <c r="C7" s="720" t="str">
        <f>IF('Mapa final SI'!G10="","",'Mapa final SI'!G10)</f>
        <v/>
      </c>
      <c r="D7" s="722"/>
      <c r="E7" s="720" t="str">
        <f>IF('Mapa final SI'!F10="","",'Mapa final SI'!F10)</f>
        <v/>
      </c>
      <c r="F7" s="733" t="str">
        <f>IF('Mapa final SI'!L10="","",'Mapa final SI'!L10)</f>
        <v/>
      </c>
      <c r="G7" s="733" t="str">
        <f>IF('Mapa final SI'!P10="","",'Mapa final SI'!P10)</f>
        <v/>
      </c>
      <c r="H7" s="83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7"/>
      <c r="O7" s="428"/>
      <c r="P7" s="428"/>
      <c r="Q7" s="429"/>
    </row>
    <row r="8" spans="1:90" ht="43.5" customHeight="1" x14ac:dyDescent="0.25">
      <c r="A8" s="118" t="s">
        <v>546</v>
      </c>
      <c r="B8" s="719"/>
      <c r="C8" s="721"/>
      <c r="D8" s="723"/>
      <c r="E8" s="721"/>
      <c r="F8" s="724"/>
      <c r="G8" s="724"/>
      <c r="H8" s="837"/>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8"/>
      <c r="O8" s="428"/>
      <c r="P8" s="428"/>
      <c r="Q8" s="429"/>
    </row>
    <row r="9" spans="1:90" ht="43.5" customHeight="1" x14ac:dyDescent="0.25">
      <c r="A9" s="118" t="s">
        <v>547</v>
      </c>
      <c r="B9" s="719"/>
      <c r="C9" s="721"/>
      <c r="D9" s="723"/>
      <c r="E9" s="721"/>
      <c r="F9" s="724"/>
      <c r="G9" s="724"/>
      <c r="H9" s="837"/>
      <c r="I9" s="356" t="str">
        <f>IF('Mapa final SI'!AC12="","",'Mapa final SI'!AC12)</f>
        <v/>
      </c>
      <c r="J9" s="356" t="str">
        <f>IF('Mapa final SI'!AE12="","",'Mapa final SI'!AE12)</f>
        <v/>
      </c>
      <c r="K9" s="356" t="str">
        <f t="shared" si="0"/>
        <v/>
      </c>
      <c r="L9" s="356" t="str">
        <f>IF('Mapa final SI'!AH12="","",'Mapa final SI'!AH12)</f>
        <v/>
      </c>
      <c r="M9" s="357" t="str">
        <f>IF('Mapa final SI'!T12="","",'Mapa final SI'!T12)</f>
        <v/>
      </c>
      <c r="N9" s="428"/>
      <c r="O9" s="428"/>
      <c r="P9" s="428"/>
      <c r="Q9" s="429"/>
    </row>
    <row r="10" spans="1:90" ht="43.5" customHeight="1" x14ac:dyDescent="0.25">
      <c r="A10" s="118" t="s">
        <v>548</v>
      </c>
      <c r="B10" s="719"/>
      <c r="C10" s="721"/>
      <c r="D10" s="723"/>
      <c r="E10" s="721"/>
      <c r="F10" s="724"/>
      <c r="G10" s="724"/>
      <c r="H10" s="837"/>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8"/>
      <c r="O10" s="428"/>
      <c r="P10" s="428"/>
      <c r="Q10" s="429"/>
    </row>
    <row r="11" spans="1:90" ht="43.5" customHeight="1" x14ac:dyDescent="0.25">
      <c r="A11" s="118" t="s">
        <v>549</v>
      </c>
      <c r="B11" s="719"/>
      <c r="C11" s="721"/>
      <c r="D11" s="723"/>
      <c r="E11" s="721"/>
      <c r="F11" s="724"/>
      <c r="G11" s="724"/>
      <c r="H11" s="837"/>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8"/>
      <c r="O11" s="428"/>
      <c r="P11" s="428"/>
      <c r="Q11" s="429"/>
    </row>
    <row r="12" spans="1:90" ht="43.5" customHeight="1" x14ac:dyDescent="0.25">
      <c r="A12" s="118" t="s">
        <v>550</v>
      </c>
      <c r="B12" s="719"/>
      <c r="C12" s="721"/>
      <c r="D12" s="723"/>
      <c r="E12" s="721"/>
      <c r="F12" s="724"/>
      <c r="G12" s="724"/>
      <c r="H12" s="734"/>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8"/>
      <c r="O12" s="428"/>
      <c r="P12" s="428"/>
      <c r="Q12" s="429"/>
    </row>
    <row r="13" spans="1:90" ht="43.5" customHeight="1" x14ac:dyDescent="0.25">
      <c r="A13" s="118" t="s">
        <v>551</v>
      </c>
      <c r="B13" s="718"/>
      <c r="C13" s="720" t="str">
        <f>IF('Mapa final SI'!G16="","",'Mapa final SI'!G16)</f>
        <v/>
      </c>
      <c r="D13" s="722"/>
      <c r="E13" s="720" t="str">
        <f>IF('Mapa final SI'!F16="","",'Mapa final SI'!F16)</f>
        <v/>
      </c>
      <c r="F13" s="733" t="str">
        <f>IF('Mapa final SI'!L16="","",'Mapa final SI'!L16)</f>
        <v/>
      </c>
      <c r="G13" s="733" t="str">
        <f>IF('Mapa final SI'!P16="","",'Mapa final SI'!P16)</f>
        <v/>
      </c>
      <c r="H13" s="83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8"/>
      <c r="O13" s="428"/>
      <c r="P13" s="428"/>
      <c r="Q13" s="429"/>
    </row>
    <row r="14" spans="1:90" ht="43.5" customHeight="1" x14ac:dyDescent="0.25">
      <c r="A14" s="118" t="s">
        <v>552</v>
      </c>
      <c r="B14" s="719"/>
      <c r="C14" s="721"/>
      <c r="D14" s="723"/>
      <c r="E14" s="721"/>
      <c r="F14" s="724"/>
      <c r="G14" s="724"/>
      <c r="H14" s="837"/>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8"/>
      <c r="O14" s="428"/>
      <c r="P14" s="428"/>
      <c r="Q14" s="429"/>
    </row>
    <row r="15" spans="1:90" ht="43.5" customHeight="1" x14ac:dyDescent="0.25">
      <c r="A15" s="118" t="s">
        <v>553</v>
      </c>
      <c r="B15" s="719"/>
      <c r="C15" s="721"/>
      <c r="D15" s="723"/>
      <c r="E15" s="721"/>
      <c r="F15" s="724"/>
      <c r="G15" s="724"/>
      <c r="H15" s="837"/>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8"/>
      <c r="O15" s="428"/>
      <c r="P15" s="428"/>
      <c r="Q15" s="429"/>
    </row>
    <row r="16" spans="1:90" ht="43.5" customHeight="1" x14ac:dyDescent="0.25">
      <c r="A16" s="118" t="s">
        <v>554</v>
      </c>
      <c r="B16" s="719"/>
      <c r="C16" s="721"/>
      <c r="D16" s="723"/>
      <c r="E16" s="721"/>
      <c r="F16" s="724"/>
      <c r="G16" s="724"/>
      <c r="H16" s="837"/>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8"/>
      <c r="O16" s="428"/>
      <c r="P16" s="428"/>
      <c r="Q16" s="429"/>
    </row>
    <row r="17" spans="1:17" ht="43.5" customHeight="1" x14ac:dyDescent="0.25">
      <c r="A17" s="118" t="s">
        <v>555</v>
      </c>
      <c r="B17" s="719"/>
      <c r="C17" s="721"/>
      <c r="D17" s="723"/>
      <c r="E17" s="721"/>
      <c r="F17" s="724"/>
      <c r="G17" s="724"/>
      <c r="H17" s="837"/>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8"/>
      <c r="O17" s="428"/>
      <c r="P17" s="428"/>
      <c r="Q17" s="429"/>
    </row>
    <row r="18" spans="1:17" ht="43.5" customHeight="1" x14ac:dyDescent="0.25">
      <c r="A18" s="118" t="s">
        <v>556</v>
      </c>
      <c r="B18" s="719"/>
      <c r="C18" s="721"/>
      <c r="D18" s="723"/>
      <c r="E18" s="721"/>
      <c r="F18" s="724"/>
      <c r="G18" s="724"/>
      <c r="H18" s="734"/>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8"/>
      <c r="O18" s="428"/>
      <c r="P18" s="428"/>
      <c r="Q18" s="429"/>
    </row>
    <row r="19" spans="1:17" ht="43.5" customHeight="1" x14ac:dyDescent="0.25">
      <c r="A19" s="118" t="s">
        <v>557</v>
      </c>
      <c r="B19" s="718"/>
      <c r="C19" s="720" t="str">
        <f>IF('Mapa final SI'!G22="","",'Mapa final SI'!G22)</f>
        <v/>
      </c>
      <c r="D19" s="722"/>
      <c r="E19" s="720" t="str">
        <f>IF('Mapa final SI'!F22="","",'Mapa final SI'!F22)</f>
        <v/>
      </c>
      <c r="F19" s="733" t="str">
        <f>IF('Mapa final SI'!L22="","",'Mapa final SI'!L22)</f>
        <v/>
      </c>
      <c r="G19" s="733" t="str">
        <f>IF('Mapa final SI'!P22="","",'Mapa final SI'!P22)</f>
        <v/>
      </c>
      <c r="H19" s="83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8"/>
      <c r="O19" s="428"/>
      <c r="P19" s="428"/>
      <c r="Q19" s="429"/>
    </row>
    <row r="20" spans="1:17" ht="43.5" customHeight="1" x14ac:dyDescent="0.25">
      <c r="A20" s="118" t="s">
        <v>558</v>
      </c>
      <c r="B20" s="719"/>
      <c r="C20" s="721"/>
      <c r="D20" s="723"/>
      <c r="E20" s="721"/>
      <c r="F20" s="724"/>
      <c r="G20" s="724"/>
      <c r="H20" s="837"/>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8"/>
      <c r="O20" s="428"/>
      <c r="P20" s="428"/>
      <c r="Q20" s="429"/>
    </row>
    <row r="21" spans="1:17" ht="43.5" customHeight="1" x14ac:dyDescent="0.25">
      <c r="A21" s="118" t="s">
        <v>559</v>
      </c>
      <c r="B21" s="719"/>
      <c r="C21" s="721"/>
      <c r="D21" s="723"/>
      <c r="E21" s="721"/>
      <c r="F21" s="724"/>
      <c r="G21" s="724"/>
      <c r="H21" s="837"/>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8"/>
      <c r="O21" s="428"/>
      <c r="P21" s="428"/>
      <c r="Q21" s="429"/>
    </row>
    <row r="22" spans="1:17" ht="43.5" customHeight="1" x14ac:dyDescent="0.25">
      <c r="A22" s="118" t="s">
        <v>560</v>
      </c>
      <c r="B22" s="719"/>
      <c r="C22" s="721"/>
      <c r="D22" s="723"/>
      <c r="E22" s="721"/>
      <c r="F22" s="724"/>
      <c r="G22" s="724"/>
      <c r="H22" s="837"/>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8"/>
      <c r="O22" s="428"/>
      <c r="P22" s="428"/>
      <c r="Q22" s="429"/>
    </row>
    <row r="23" spans="1:17" ht="43.5" customHeight="1" x14ac:dyDescent="0.25">
      <c r="A23" s="118" t="s">
        <v>561</v>
      </c>
      <c r="B23" s="719"/>
      <c r="C23" s="721"/>
      <c r="D23" s="723"/>
      <c r="E23" s="721"/>
      <c r="F23" s="724"/>
      <c r="G23" s="724"/>
      <c r="H23" s="837"/>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8"/>
      <c r="O23" s="428"/>
      <c r="P23" s="428"/>
      <c r="Q23" s="429"/>
    </row>
    <row r="24" spans="1:17" ht="43.5" customHeight="1" x14ac:dyDescent="0.25">
      <c r="A24" s="118" t="s">
        <v>562</v>
      </c>
      <c r="B24" s="719"/>
      <c r="C24" s="721"/>
      <c r="D24" s="723"/>
      <c r="E24" s="721"/>
      <c r="F24" s="724"/>
      <c r="G24" s="724"/>
      <c r="H24" s="734"/>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8"/>
      <c r="O24" s="428"/>
      <c r="P24" s="428"/>
      <c r="Q24" s="429"/>
    </row>
    <row r="25" spans="1:17" ht="43.5" customHeight="1" x14ac:dyDescent="0.25">
      <c r="A25" s="118" t="s">
        <v>563</v>
      </c>
      <c r="B25" s="718"/>
      <c r="C25" s="720" t="str">
        <f>IF('Mapa final SI'!G28="","",'Mapa final SI'!G28)</f>
        <v/>
      </c>
      <c r="D25" s="722"/>
      <c r="E25" s="720" t="str">
        <f>IF('Mapa final SI'!F28="","",'Mapa final SI'!F28)</f>
        <v/>
      </c>
      <c r="F25" s="733" t="str">
        <f>IF('Mapa final SI'!L28="","",'Mapa final SI'!L28)</f>
        <v/>
      </c>
      <c r="G25" s="733" t="str">
        <f>IF('Mapa final SI'!P28="","",'Mapa final SI'!P28)</f>
        <v/>
      </c>
      <c r="H25" s="83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8"/>
      <c r="O25" s="428"/>
      <c r="P25" s="428"/>
      <c r="Q25" s="429"/>
    </row>
    <row r="26" spans="1:17" ht="43.5" customHeight="1" x14ac:dyDescent="0.25">
      <c r="A26" s="118" t="s">
        <v>564</v>
      </c>
      <c r="B26" s="719"/>
      <c r="C26" s="721"/>
      <c r="D26" s="723"/>
      <c r="E26" s="721"/>
      <c r="F26" s="724"/>
      <c r="G26" s="724"/>
      <c r="H26" s="837"/>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8"/>
      <c r="O26" s="428"/>
      <c r="P26" s="428"/>
      <c r="Q26" s="429"/>
    </row>
    <row r="27" spans="1:17" ht="43.5" customHeight="1" x14ac:dyDescent="0.25">
      <c r="A27" s="118" t="s">
        <v>565</v>
      </c>
      <c r="B27" s="719"/>
      <c r="C27" s="721"/>
      <c r="D27" s="723"/>
      <c r="E27" s="721"/>
      <c r="F27" s="724"/>
      <c r="G27" s="724"/>
      <c r="H27" s="837"/>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8"/>
      <c r="O27" s="428"/>
      <c r="P27" s="428"/>
      <c r="Q27" s="429"/>
    </row>
    <row r="28" spans="1:17" ht="43.5" customHeight="1" x14ac:dyDescent="0.25">
      <c r="A28" s="118" t="s">
        <v>566</v>
      </c>
      <c r="B28" s="719"/>
      <c r="C28" s="721"/>
      <c r="D28" s="723"/>
      <c r="E28" s="721"/>
      <c r="F28" s="724"/>
      <c r="G28" s="724"/>
      <c r="H28" s="837"/>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8"/>
      <c r="O28" s="428"/>
      <c r="P28" s="428"/>
      <c r="Q28" s="429"/>
    </row>
    <row r="29" spans="1:17" ht="43.5" customHeight="1" x14ac:dyDescent="0.25">
      <c r="A29" s="118" t="s">
        <v>567</v>
      </c>
      <c r="B29" s="719"/>
      <c r="C29" s="721"/>
      <c r="D29" s="723"/>
      <c r="E29" s="721"/>
      <c r="F29" s="724"/>
      <c r="G29" s="724"/>
      <c r="H29" s="837"/>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8"/>
      <c r="O29" s="428"/>
      <c r="P29" s="428"/>
      <c r="Q29" s="429"/>
    </row>
    <row r="30" spans="1:17" ht="43.5" customHeight="1" x14ac:dyDescent="0.25">
      <c r="A30" s="118" t="s">
        <v>568</v>
      </c>
      <c r="B30" s="719"/>
      <c r="C30" s="721"/>
      <c r="D30" s="723"/>
      <c r="E30" s="721"/>
      <c r="F30" s="724"/>
      <c r="G30" s="724"/>
      <c r="H30" s="734"/>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8"/>
      <c r="O30" s="428"/>
      <c r="P30" s="428"/>
      <c r="Q30" s="429"/>
    </row>
    <row r="31" spans="1:17" ht="43.5" customHeight="1" x14ac:dyDescent="0.25">
      <c r="A31" s="118" t="s">
        <v>569</v>
      </c>
      <c r="B31" s="718"/>
      <c r="C31" s="720" t="str">
        <f>IF('Mapa final SI'!G34="","",'Mapa final SI'!G34)</f>
        <v/>
      </c>
      <c r="D31" s="722"/>
      <c r="E31" s="720" t="str">
        <f>IF('Mapa final SI'!F34="","",'Mapa final SI'!F34)</f>
        <v/>
      </c>
      <c r="F31" s="733" t="str">
        <f>IF('Mapa final SI'!L34="","",'Mapa final SI'!L34)</f>
        <v/>
      </c>
      <c r="G31" s="733" t="str">
        <f>IF('Mapa final SI'!P34="","",'Mapa final SI'!P34)</f>
        <v/>
      </c>
      <c r="H31" s="83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8"/>
      <c r="O31" s="428"/>
      <c r="P31" s="428"/>
      <c r="Q31" s="429"/>
    </row>
    <row r="32" spans="1:17" ht="43.5" customHeight="1" x14ac:dyDescent="0.25">
      <c r="A32" s="118" t="s">
        <v>570</v>
      </c>
      <c r="B32" s="719"/>
      <c r="C32" s="721"/>
      <c r="D32" s="723"/>
      <c r="E32" s="721"/>
      <c r="F32" s="724"/>
      <c r="G32" s="724"/>
      <c r="H32" s="837"/>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8"/>
      <c r="O32" s="428"/>
      <c r="P32" s="428"/>
      <c r="Q32" s="429"/>
    </row>
    <row r="33" spans="1:17" ht="43.5" customHeight="1" x14ac:dyDescent="0.25">
      <c r="A33" s="118" t="s">
        <v>571</v>
      </c>
      <c r="B33" s="719"/>
      <c r="C33" s="721"/>
      <c r="D33" s="723"/>
      <c r="E33" s="721"/>
      <c r="F33" s="724"/>
      <c r="G33" s="724"/>
      <c r="H33" s="837"/>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8"/>
      <c r="O33" s="428"/>
      <c r="P33" s="428"/>
      <c r="Q33" s="429"/>
    </row>
    <row r="34" spans="1:17" ht="43.5" customHeight="1" x14ac:dyDescent="0.25">
      <c r="A34" s="118" t="s">
        <v>572</v>
      </c>
      <c r="B34" s="719"/>
      <c r="C34" s="721"/>
      <c r="D34" s="723"/>
      <c r="E34" s="721"/>
      <c r="F34" s="724"/>
      <c r="G34" s="724"/>
      <c r="H34" s="837"/>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8"/>
      <c r="O34" s="428"/>
      <c r="P34" s="428"/>
      <c r="Q34" s="429"/>
    </row>
    <row r="35" spans="1:17" ht="43.5" customHeight="1" x14ac:dyDescent="0.25">
      <c r="A35" s="118" t="s">
        <v>573</v>
      </c>
      <c r="B35" s="719"/>
      <c r="C35" s="721"/>
      <c r="D35" s="723"/>
      <c r="E35" s="721"/>
      <c r="F35" s="724"/>
      <c r="G35" s="724"/>
      <c r="H35" s="837"/>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8"/>
      <c r="O35" s="428"/>
      <c r="P35" s="428"/>
      <c r="Q35" s="429"/>
    </row>
    <row r="36" spans="1:17" ht="43.5" customHeight="1" x14ac:dyDescent="0.25">
      <c r="A36" s="118" t="s">
        <v>574</v>
      </c>
      <c r="B36" s="719"/>
      <c r="C36" s="721"/>
      <c r="D36" s="723"/>
      <c r="E36" s="721"/>
      <c r="F36" s="724"/>
      <c r="G36" s="724"/>
      <c r="H36" s="734"/>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8"/>
      <c r="O36" s="428"/>
      <c r="P36" s="428"/>
      <c r="Q36" s="429"/>
    </row>
    <row r="37" spans="1:17" ht="43.5" customHeight="1" x14ac:dyDescent="0.25">
      <c r="A37" s="118" t="s">
        <v>971</v>
      </c>
      <c r="B37" s="718"/>
      <c r="C37" s="720" t="str">
        <f>IF('Mapa final SI'!G40="","",'Mapa final SI'!G40)</f>
        <v/>
      </c>
      <c r="D37" s="722"/>
      <c r="E37" s="720" t="str">
        <f>IF('Mapa final SI'!F40="","",'Mapa final SI'!F40)</f>
        <v/>
      </c>
      <c r="F37" s="733" t="str">
        <f>IF('Mapa final SI'!L40="","",'Mapa final SI'!L40)</f>
        <v/>
      </c>
      <c r="G37" s="733" t="str">
        <f>IF('Mapa final SI'!P40="","",'Mapa final SI'!P40)</f>
        <v/>
      </c>
      <c r="H37" s="83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8"/>
      <c r="O37" s="428"/>
      <c r="P37" s="428"/>
      <c r="Q37" s="429"/>
    </row>
    <row r="38" spans="1:17" ht="43.5" customHeight="1" x14ac:dyDescent="0.25">
      <c r="A38" s="118" t="s">
        <v>972</v>
      </c>
      <c r="B38" s="719"/>
      <c r="C38" s="721"/>
      <c r="D38" s="723"/>
      <c r="E38" s="721"/>
      <c r="F38" s="724"/>
      <c r="G38" s="724"/>
      <c r="H38" s="837"/>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8"/>
      <c r="O38" s="428"/>
      <c r="P38" s="428"/>
      <c r="Q38" s="429"/>
    </row>
    <row r="39" spans="1:17" ht="43.5" customHeight="1" x14ac:dyDescent="0.25">
      <c r="A39" s="118" t="s">
        <v>973</v>
      </c>
      <c r="B39" s="719"/>
      <c r="C39" s="721"/>
      <c r="D39" s="723"/>
      <c r="E39" s="721"/>
      <c r="F39" s="724"/>
      <c r="G39" s="724"/>
      <c r="H39" s="837"/>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8"/>
      <c r="O39" s="428"/>
      <c r="P39" s="428"/>
      <c r="Q39" s="429"/>
    </row>
    <row r="40" spans="1:17" ht="43.5" customHeight="1" x14ac:dyDescent="0.25">
      <c r="A40" s="118" t="s">
        <v>974</v>
      </c>
      <c r="B40" s="719"/>
      <c r="C40" s="721"/>
      <c r="D40" s="723"/>
      <c r="E40" s="721"/>
      <c r="F40" s="724"/>
      <c r="G40" s="724"/>
      <c r="H40" s="837"/>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8"/>
      <c r="O40" s="428"/>
      <c r="P40" s="428"/>
      <c r="Q40" s="429"/>
    </row>
    <row r="41" spans="1:17" ht="43.5" customHeight="1" x14ac:dyDescent="0.25">
      <c r="A41" s="118" t="s">
        <v>975</v>
      </c>
      <c r="B41" s="719"/>
      <c r="C41" s="721"/>
      <c r="D41" s="723"/>
      <c r="E41" s="721"/>
      <c r="F41" s="724"/>
      <c r="G41" s="724"/>
      <c r="H41" s="837"/>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8"/>
      <c r="O41" s="428"/>
      <c r="P41" s="428"/>
      <c r="Q41" s="429"/>
    </row>
    <row r="42" spans="1:17" ht="43.5" customHeight="1" x14ac:dyDescent="0.25">
      <c r="A42" s="118" t="s">
        <v>976</v>
      </c>
      <c r="B42" s="719"/>
      <c r="C42" s="721"/>
      <c r="D42" s="723"/>
      <c r="E42" s="721"/>
      <c r="F42" s="724"/>
      <c r="G42" s="724"/>
      <c r="H42" s="734"/>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8"/>
      <c r="O42" s="428"/>
      <c r="P42" s="428"/>
      <c r="Q42" s="429"/>
    </row>
    <row r="43" spans="1:17" ht="43.5" customHeight="1" x14ac:dyDescent="0.25">
      <c r="A43" s="118" t="s">
        <v>575</v>
      </c>
      <c r="B43" s="718"/>
      <c r="C43" s="720" t="str">
        <f>IF('Mapa final SI'!G46="","",'Mapa final SI'!G46)</f>
        <v/>
      </c>
      <c r="D43" s="722"/>
      <c r="E43" s="720" t="str">
        <f>IF('Mapa final SI'!F46="","",'Mapa final SI'!F46)</f>
        <v/>
      </c>
      <c r="F43" s="733" t="str">
        <f>IF('Mapa final SI'!L46="","",'Mapa final SI'!L46)</f>
        <v/>
      </c>
      <c r="G43" s="733" t="str">
        <f>IF('Mapa final SI'!P46="","",'Mapa final SI'!P46)</f>
        <v/>
      </c>
      <c r="H43" s="83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8"/>
      <c r="O43" s="428"/>
      <c r="P43" s="428"/>
      <c r="Q43" s="429"/>
    </row>
    <row r="44" spans="1:17" ht="43.5" customHeight="1" x14ac:dyDescent="0.25">
      <c r="A44" s="118" t="s">
        <v>576</v>
      </c>
      <c r="B44" s="719"/>
      <c r="C44" s="721"/>
      <c r="D44" s="723"/>
      <c r="E44" s="721"/>
      <c r="F44" s="724"/>
      <c r="G44" s="724"/>
      <c r="H44" s="837"/>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8"/>
      <c r="O44" s="428"/>
      <c r="P44" s="428"/>
      <c r="Q44" s="429"/>
    </row>
    <row r="45" spans="1:17" ht="43.5" customHeight="1" x14ac:dyDescent="0.25">
      <c r="A45" s="118" t="s">
        <v>577</v>
      </c>
      <c r="B45" s="719"/>
      <c r="C45" s="721"/>
      <c r="D45" s="723"/>
      <c r="E45" s="721"/>
      <c r="F45" s="724"/>
      <c r="G45" s="724"/>
      <c r="H45" s="837"/>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8"/>
      <c r="O45" s="428"/>
      <c r="P45" s="428"/>
      <c r="Q45" s="429"/>
    </row>
    <row r="46" spans="1:17" ht="43.5" customHeight="1" x14ac:dyDescent="0.25">
      <c r="A46" s="118" t="s">
        <v>578</v>
      </c>
      <c r="B46" s="719"/>
      <c r="C46" s="721"/>
      <c r="D46" s="723"/>
      <c r="E46" s="721"/>
      <c r="F46" s="724"/>
      <c r="G46" s="724"/>
      <c r="H46" s="837"/>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8"/>
      <c r="O46" s="428"/>
      <c r="P46" s="428"/>
      <c r="Q46" s="429"/>
    </row>
    <row r="47" spans="1:17" ht="43.5" customHeight="1" x14ac:dyDescent="0.25">
      <c r="A47" s="118" t="s">
        <v>579</v>
      </c>
      <c r="B47" s="719"/>
      <c r="C47" s="721"/>
      <c r="D47" s="723"/>
      <c r="E47" s="721"/>
      <c r="F47" s="724"/>
      <c r="G47" s="724"/>
      <c r="H47" s="837"/>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8"/>
      <c r="O47" s="428"/>
      <c r="P47" s="428"/>
      <c r="Q47" s="429"/>
    </row>
    <row r="48" spans="1:17" ht="43.5" customHeight="1" x14ac:dyDescent="0.25">
      <c r="A48" s="118" t="s">
        <v>580</v>
      </c>
      <c r="B48" s="719"/>
      <c r="C48" s="721"/>
      <c r="D48" s="723"/>
      <c r="E48" s="721"/>
      <c r="F48" s="724"/>
      <c r="G48" s="724"/>
      <c r="H48" s="734"/>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8"/>
      <c r="O48" s="428"/>
      <c r="P48" s="428"/>
      <c r="Q48" s="429"/>
    </row>
    <row r="49" spans="1:17" ht="43.5" customHeight="1" x14ac:dyDescent="0.25">
      <c r="A49" s="118" t="s">
        <v>581</v>
      </c>
      <c r="B49" s="718"/>
      <c r="C49" s="720" t="str">
        <f>IF('Mapa final SI'!G52="","",'Mapa final SI'!G52)</f>
        <v/>
      </c>
      <c r="D49" s="722"/>
      <c r="E49" s="720" t="str">
        <f>IF('Mapa final SI'!F52="","",'Mapa final SI'!F52)</f>
        <v/>
      </c>
      <c r="F49" s="733" t="str">
        <f>IF('Mapa final SI'!L52="","",'Mapa final SI'!L52)</f>
        <v/>
      </c>
      <c r="G49" s="733" t="str">
        <f>IF('Mapa final SI'!P52="","",'Mapa final SI'!P52)</f>
        <v/>
      </c>
      <c r="H49" s="83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8"/>
      <c r="O49" s="428"/>
      <c r="P49" s="428"/>
      <c r="Q49" s="429"/>
    </row>
    <row r="50" spans="1:17" ht="43.5" customHeight="1" x14ac:dyDescent="0.25">
      <c r="A50" s="118" t="s">
        <v>582</v>
      </c>
      <c r="B50" s="719"/>
      <c r="C50" s="721"/>
      <c r="D50" s="723"/>
      <c r="E50" s="721"/>
      <c r="F50" s="724"/>
      <c r="G50" s="724"/>
      <c r="H50" s="837"/>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8"/>
      <c r="O50" s="428"/>
      <c r="P50" s="428"/>
      <c r="Q50" s="429"/>
    </row>
    <row r="51" spans="1:17" ht="43.5" customHeight="1" x14ac:dyDescent="0.25">
      <c r="A51" s="118" t="s">
        <v>583</v>
      </c>
      <c r="B51" s="719"/>
      <c r="C51" s="721"/>
      <c r="D51" s="723"/>
      <c r="E51" s="721"/>
      <c r="F51" s="724"/>
      <c r="G51" s="724"/>
      <c r="H51" s="837"/>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8"/>
      <c r="O51" s="428"/>
      <c r="P51" s="428"/>
      <c r="Q51" s="429"/>
    </row>
    <row r="52" spans="1:17" ht="43.5" customHeight="1" x14ac:dyDescent="0.25">
      <c r="A52" s="118" t="s">
        <v>584</v>
      </c>
      <c r="B52" s="719"/>
      <c r="C52" s="721"/>
      <c r="D52" s="723"/>
      <c r="E52" s="721"/>
      <c r="F52" s="724"/>
      <c r="G52" s="724"/>
      <c r="H52" s="837"/>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8"/>
      <c r="O52" s="428"/>
      <c r="P52" s="428"/>
      <c r="Q52" s="429"/>
    </row>
    <row r="53" spans="1:17" ht="43.5" customHeight="1" x14ac:dyDescent="0.25">
      <c r="A53" s="118" t="s">
        <v>585</v>
      </c>
      <c r="B53" s="719"/>
      <c r="C53" s="721"/>
      <c r="D53" s="723"/>
      <c r="E53" s="721"/>
      <c r="F53" s="724"/>
      <c r="G53" s="724"/>
      <c r="H53" s="837"/>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8"/>
      <c r="O53" s="428"/>
      <c r="P53" s="428"/>
      <c r="Q53" s="429"/>
    </row>
    <row r="54" spans="1:17" ht="43.5" customHeight="1" x14ac:dyDescent="0.25">
      <c r="A54" s="118" t="s">
        <v>586</v>
      </c>
      <c r="B54" s="719"/>
      <c r="C54" s="721"/>
      <c r="D54" s="723"/>
      <c r="E54" s="721"/>
      <c r="F54" s="724"/>
      <c r="G54" s="724"/>
      <c r="H54" s="734"/>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8"/>
      <c r="O54" s="428"/>
      <c r="P54" s="428"/>
      <c r="Q54" s="429"/>
    </row>
    <row r="55" spans="1:17" ht="43.5" customHeight="1" x14ac:dyDescent="0.25">
      <c r="A55" s="118" t="s">
        <v>587</v>
      </c>
      <c r="B55" s="718"/>
      <c r="C55" s="720" t="str">
        <f>IF('Mapa final SI'!G58="","",'Mapa final SI'!G58)</f>
        <v/>
      </c>
      <c r="D55" s="722"/>
      <c r="E55" s="720" t="str">
        <f>IF('Mapa final SI'!F58="","",'Mapa final SI'!F58)</f>
        <v/>
      </c>
      <c r="F55" s="733" t="str">
        <f>IF('Mapa final SI'!L58="","",'Mapa final SI'!L58)</f>
        <v/>
      </c>
      <c r="G55" s="733" t="str">
        <f>IF('Mapa final SI'!P58="","",'Mapa final SI'!P58)</f>
        <v/>
      </c>
      <c r="H55" s="83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8"/>
      <c r="O55" s="428"/>
      <c r="P55" s="428"/>
      <c r="Q55" s="429"/>
    </row>
    <row r="56" spans="1:17" ht="43.5" customHeight="1" x14ac:dyDescent="0.25">
      <c r="A56" s="118" t="s">
        <v>588</v>
      </c>
      <c r="B56" s="719"/>
      <c r="C56" s="721"/>
      <c r="D56" s="723"/>
      <c r="E56" s="721"/>
      <c r="F56" s="724"/>
      <c r="G56" s="724"/>
      <c r="H56" s="837"/>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8"/>
      <c r="O56" s="428"/>
      <c r="P56" s="428"/>
      <c r="Q56" s="429"/>
    </row>
    <row r="57" spans="1:17" ht="43.5" customHeight="1" x14ac:dyDescent="0.25">
      <c r="A57" s="118" t="s">
        <v>589</v>
      </c>
      <c r="B57" s="719"/>
      <c r="C57" s="721"/>
      <c r="D57" s="723"/>
      <c r="E57" s="721"/>
      <c r="F57" s="724"/>
      <c r="G57" s="724"/>
      <c r="H57" s="837"/>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8"/>
      <c r="O57" s="428"/>
      <c r="P57" s="428"/>
      <c r="Q57" s="429"/>
    </row>
    <row r="58" spans="1:17" ht="43.5" customHeight="1" x14ac:dyDescent="0.25">
      <c r="A58" s="118" t="s">
        <v>590</v>
      </c>
      <c r="B58" s="719"/>
      <c r="C58" s="721"/>
      <c r="D58" s="723"/>
      <c r="E58" s="721"/>
      <c r="F58" s="724"/>
      <c r="G58" s="724"/>
      <c r="H58" s="837"/>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8"/>
      <c r="O58" s="428"/>
      <c r="P58" s="428"/>
      <c r="Q58" s="429"/>
    </row>
    <row r="59" spans="1:17" ht="43.5" customHeight="1" x14ac:dyDescent="0.25">
      <c r="A59" s="118" t="s">
        <v>591</v>
      </c>
      <c r="B59" s="719"/>
      <c r="C59" s="721"/>
      <c r="D59" s="723"/>
      <c r="E59" s="721"/>
      <c r="F59" s="724"/>
      <c r="G59" s="724"/>
      <c r="H59" s="837"/>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8"/>
      <c r="O59" s="428"/>
      <c r="P59" s="428"/>
      <c r="Q59" s="429"/>
    </row>
    <row r="60" spans="1:17" ht="43.5" customHeight="1" x14ac:dyDescent="0.25">
      <c r="A60" s="118" t="s">
        <v>592</v>
      </c>
      <c r="B60" s="719"/>
      <c r="C60" s="721"/>
      <c r="D60" s="723"/>
      <c r="E60" s="721"/>
      <c r="F60" s="724"/>
      <c r="G60" s="724"/>
      <c r="H60" s="734"/>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8"/>
      <c r="O60" s="428"/>
      <c r="P60" s="428"/>
      <c r="Q60" s="429"/>
    </row>
    <row r="61" spans="1:17" ht="43.5" customHeight="1" x14ac:dyDescent="0.25">
      <c r="A61" s="118" t="s">
        <v>593</v>
      </c>
      <c r="B61" s="718"/>
      <c r="C61" s="720" t="str">
        <f>IF('Mapa final SI'!G64="","",'Mapa final SI'!G64)</f>
        <v/>
      </c>
      <c r="D61" s="722"/>
      <c r="E61" s="720" t="str">
        <f>IF('Mapa final SI'!F64="","",'Mapa final SI'!F64)</f>
        <v/>
      </c>
      <c r="F61" s="733" t="str">
        <f>IF('Mapa final SI'!L64="","",'Mapa final SI'!L64)</f>
        <v/>
      </c>
      <c r="G61" s="733" t="str">
        <f>IF('Mapa final SI'!P64="","",'Mapa final SI'!P64)</f>
        <v/>
      </c>
      <c r="H61" s="83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8"/>
      <c r="O61" s="428"/>
      <c r="P61" s="428"/>
      <c r="Q61" s="429"/>
    </row>
    <row r="62" spans="1:17" ht="43.5" customHeight="1" x14ac:dyDescent="0.25">
      <c r="A62" s="118" t="s">
        <v>594</v>
      </c>
      <c r="B62" s="719"/>
      <c r="C62" s="721"/>
      <c r="D62" s="723"/>
      <c r="E62" s="721"/>
      <c r="F62" s="724"/>
      <c r="G62" s="724"/>
      <c r="H62" s="837"/>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8"/>
      <c r="O62" s="428"/>
      <c r="P62" s="428"/>
      <c r="Q62" s="429"/>
    </row>
    <row r="63" spans="1:17" ht="43.5" customHeight="1" x14ac:dyDescent="0.25">
      <c r="A63" s="118" t="s">
        <v>595</v>
      </c>
      <c r="B63" s="719"/>
      <c r="C63" s="721"/>
      <c r="D63" s="723"/>
      <c r="E63" s="721"/>
      <c r="F63" s="724"/>
      <c r="G63" s="724"/>
      <c r="H63" s="837"/>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8"/>
      <c r="O63" s="428"/>
      <c r="P63" s="428"/>
      <c r="Q63" s="429"/>
    </row>
    <row r="64" spans="1:17" ht="43.5" customHeight="1" x14ac:dyDescent="0.25">
      <c r="A64" s="118" t="s">
        <v>596</v>
      </c>
      <c r="B64" s="719"/>
      <c r="C64" s="721"/>
      <c r="D64" s="723"/>
      <c r="E64" s="721"/>
      <c r="F64" s="724"/>
      <c r="G64" s="724"/>
      <c r="H64" s="837"/>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8"/>
      <c r="O64" s="428"/>
      <c r="P64" s="428"/>
      <c r="Q64" s="429"/>
    </row>
    <row r="65" spans="1:17" ht="43.5" customHeight="1" x14ac:dyDescent="0.25">
      <c r="A65" s="118" t="s">
        <v>597</v>
      </c>
      <c r="B65" s="719"/>
      <c r="C65" s="721"/>
      <c r="D65" s="723"/>
      <c r="E65" s="721"/>
      <c r="F65" s="724"/>
      <c r="G65" s="724"/>
      <c r="H65" s="837"/>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8"/>
      <c r="O65" s="428"/>
      <c r="P65" s="428"/>
      <c r="Q65" s="429"/>
    </row>
    <row r="66" spans="1:17" ht="43.5" customHeight="1" x14ac:dyDescent="0.25">
      <c r="A66" s="118" t="s">
        <v>598</v>
      </c>
      <c r="B66" s="719"/>
      <c r="C66" s="721"/>
      <c r="D66" s="723"/>
      <c r="E66" s="721"/>
      <c r="F66" s="724"/>
      <c r="G66" s="724"/>
      <c r="H66" s="734"/>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8"/>
      <c r="O66" s="428"/>
      <c r="P66" s="428"/>
      <c r="Q66" s="429"/>
    </row>
    <row r="67" spans="1:17" ht="43.5" customHeight="1" x14ac:dyDescent="0.25">
      <c r="A67" s="118" t="s">
        <v>599</v>
      </c>
      <c r="B67" s="718"/>
      <c r="C67" s="720" t="str">
        <f>IF('Mapa final SI'!G70="","",'Mapa final SI'!G70)</f>
        <v/>
      </c>
      <c r="D67" s="722"/>
      <c r="E67" s="720" t="str">
        <f>IF('Mapa final SI'!F70="","",'Mapa final SI'!F70)</f>
        <v/>
      </c>
      <c r="F67" s="733" t="str">
        <f>IF('Mapa final SI'!L70="","",'Mapa final SI'!L70)</f>
        <v/>
      </c>
      <c r="G67" s="733" t="str">
        <f>IF('Mapa final SI'!P70="","",'Mapa final SI'!P70)</f>
        <v/>
      </c>
      <c r="H67" s="8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8"/>
      <c r="O67" s="428"/>
      <c r="P67" s="428"/>
      <c r="Q67" s="429"/>
    </row>
    <row r="68" spans="1:17" ht="43.5" customHeight="1" x14ac:dyDescent="0.25">
      <c r="A68" s="118" t="s">
        <v>600</v>
      </c>
      <c r="B68" s="719"/>
      <c r="C68" s="721"/>
      <c r="D68" s="723"/>
      <c r="E68" s="721"/>
      <c r="F68" s="724"/>
      <c r="G68" s="724"/>
      <c r="H68" s="837"/>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8"/>
      <c r="O68" s="428"/>
      <c r="P68" s="428"/>
      <c r="Q68" s="429"/>
    </row>
    <row r="69" spans="1:17" ht="43.5" customHeight="1" x14ac:dyDescent="0.25">
      <c r="A69" s="118" t="s">
        <v>601</v>
      </c>
      <c r="B69" s="719"/>
      <c r="C69" s="721"/>
      <c r="D69" s="723"/>
      <c r="E69" s="721"/>
      <c r="F69" s="724"/>
      <c r="G69" s="724"/>
      <c r="H69" s="837"/>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8"/>
      <c r="O69" s="428"/>
      <c r="P69" s="428"/>
      <c r="Q69" s="429"/>
    </row>
    <row r="70" spans="1:17" ht="43.5" customHeight="1" x14ac:dyDescent="0.25">
      <c r="A70" s="118" t="s">
        <v>602</v>
      </c>
      <c r="B70" s="719"/>
      <c r="C70" s="721"/>
      <c r="D70" s="723"/>
      <c r="E70" s="721"/>
      <c r="F70" s="724"/>
      <c r="G70" s="724"/>
      <c r="H70" s="837"/>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8"/>
      <c r="O70" s="428"/>
      <c r="P70" s="428"/>
      <c r="Q70" s="429"/>
    </row>
    <row r="71" spans="1:17" ht="43.5" customHeight="1" x14ac:dyDescent="0.25">
      <c r="A71" s="118" t="s">
        <v>603</v>
      </c>
      <c r="B71" s="719"/>
      <c r="C71" s="721"/>
      <c r="D71" s="723"/>
      <c r="E71" s="721"/>
      <c r="F71" s="724"/>
      <c r="G71" s="724"/>
      <c r="H71" s="837"/>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8"/>
      <c r="O71" s="428"/>
      <c r="P71" s="428"/>
      <c r="Q71" s="429"/>
    </row>
    <row r="72" spans="1:17" ht="43.5" customHeight="1" x14ac:dyDescent="0.25">
      <c r="A72" s="118" t="s">
        <v>604</v>
      </c>
      <c r="B72" s="719"/>
      <c r="C72" s="721"/>
      <c r="D72" s="723"/>
      <c r="E72" s="721"/>
      <c r="F72" s="724"/>
      <c r="G72" s="724"/>
      <c r="H72" s="734"/>
      <c r="I72" s="356" t="str">
        <f>IF('Mapa final SI'!AC75="","",'Mapa final SI'!AC75)</f>
        <v/>
      </c>
      <c r="J72" s="356" t="str">
        <f>IF('Mapa final SI'!AE75="","",'Mapa final SI'!AE75)</f>
        <v/>
      </c>
      <c r="K72" s="356"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8"/>
      <c r="O72" s="428"/>
      <c r="P72" s="428"/>
      <c r="Q72" s="429"/>
    </row>
    <row r="73" spans="1:17" ht="43.5" customHeight="1" x14ac:dyDescent="0.25">
      <c r="A73" s="118" t="s">
        <v>605</v>
      </c>
      <c r="B73" s="718"/>
      <c r="C73" s="720" t="str">
        <f>IF('Mapa final SI'!G76="","",'Mapa final SI'!G76)</f>
        <v/>
      </c>
      <c r="D73" s="722"/>
      <c r="E73" s="720" t="str">
        <f>IF('Mapa final SI'!F76="","",'Mapa final SI'!F76)</f>
        <v/>
      </c>
      <c r="F73" s="733" t="str">
        <f>IF('Mapa final SI'!L76="","",'Mapa final SI'!L76)</f>
        <v/>
      </c>
      <c r="G73" s="733" t="str">
        <f>IF('Mapa final SI'!P76="","",'Mapa final SI'!P76)</f>
        <v/>
      </c>
      <c r="H73" s="8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
        <v/>
      </c>
      <c r="L73" s="356" t="str">
        <f>IF('Mapa final SI'!AH76="","",'Mapa final SI'!AH76)</f>
        <v/>
      </c>
      <c r="M73" s="357" t="str">
        <f>IF('Mapa final SI'!T76="","",'Mapa final SI'!T76)</f>
        <v/>
      </c>
      <c r="N73" s="428"/>
      <c r="O73" s="428"/>
      <c r="P73" s="428"/>
      <c r="Q73" s="429"/>
    </row>
    <row r="74" spans="1:17" ht="43.5" customHeight="1" x14ac:dyDescent="0.25">
      <c r="A74" s="118" t="s">
        <v>606</v>
      </c>
      <c r="B74" s="719"/>
      <c r="C74" s="721"/>
      <c r="D74" s="723"/>
      <c r="E74" s="721"/>
      <c r="F74" s="724"/>
      <c r="G74" s="724"/>
      <c r="H74" s="837"/>
      <c r="I74" s="356" t="str">
        <f>IF('Mapa final SI'!AC77="","",'Mapa final SI'!AC77)</f>
        <v/>
      </c>
      <c r="J74" s="356" t="str">
        <f>IF('Mapa final SI'!AE77="","",'Mapa final SI'!AE77)</f>
        <v/>
      </c>
      <c r="K74" s="356" t="str">
        <f t="shared" si="1"/>
        <v/>
      </c>
      <c r="L74" s="356" t="str">
        <f>IF('Mapa final SI'!AH77="","",'Mapa final SI'!AH77)</f>
        <v/>
      </c>
      <c r="M74" s="357" t="str">
        <f>IF('Mapa final SI'!T77="","",'Mapa final SI'!T77)</f>
        <v/>
      </c>
      <c r="N74" s="428"/>
      <c r="O74" s="428"/>
      <c r="P74" s="428"/>
      <c r="Q74" s="429"/>
    </row>
    <row r="75" spans="1:17" ht="43.5" customHeight="1" x14ac:dyDescent="0.25">
      <c r="A75" s="118" t="s">
        <v>607</v>
      </c>
      <c r="B75" s="719"/>
      <c r="C75" s="721"/>
      <c r="D75" s="723"/>
      <c r="E75" s="721"/>
      <c r="F75" s="724"/>
      <c r="G75" s="724"/>
      <c r="H75" s="837"/>
      <c r="I75" s="356" t="str">
        <f>IF('Mapa final SI'!AC78="","",'Mapa final SI'!AC78)</f>
        <v/>
      </c>
      <c r="J75" s="356" t="str">
        <f>IF('Mapa final SI'!AE78="","",'Mapa final SI'!AE78)</f>
        <v/>
      </c>
      <c r="K75" s="356" t="str">
        <f t="shared" si="1"/>
        <v/>
      </c>
      <c r="L75" s="356" t="str">
        <f>IF('Mapa final SI'!AH78="","",'Mapa final SI'!AH78)</f>
        <v/>
      </c>
      <c r="M75" s="357" t="str">
        <f>IF('Mapa final SI'!T78="","",'Mapa final SI'!T78)</f>
        <v/>
      </c>
      <c r="N75" s="428"/>
      <c r="O75" s="428"/>
      <c r="P75" s="428"/>
      <c r="Q75" s="429"/>
    </row>
    <row r="76" spans="1:17" ht="43.5" customHeight="1" x14ac:dyDescent="0.25">
      <c r="A76" s="118" t="s">
        <v>608</v>
      </c>
      <c r="B76" s="719"/>
      <c r="C76" s="721"/>
      <c r="D76" s="723"/>
      <c r="E76" s="721"/>
      <c r="F76" s="724"/>
      <c r="G76" s="724"/>
      <c r="H76" s="837"/>
      <c r="I76" s="356" t="str">
        <f>IF('Mapa final SI'!AC79="","",'Mapa final SI'!AC79)</f>
        <v/>
      </c>
      <c r="J76" s="356" t="str">
        <f>IF('Mapa final SI'!AE79="","",'Mapa final SI'!AE79)</f>
        <v/>
      </c>
      <c r="K76" s="356" t="str">
        <f t="shared" si="1"/>
        <v/>
      </c>
      <c r="L76" s="356" t="str">
        <f>IF('Mapa final SI'!AH79="","",'Mapa final SI'!AH79)</f>
        <v/>
      </c>
      <c r="M76" s="357" t="str">
        <f>IF('Mapa final SI'!T79="","",'Mapa final SI'!T79)</f>
        <v/>
      </c>
      <c r="N76" s="428"/>
      <c r="O76" s="428"/>
      <c r="P76" s="428"/>
      <c r="Q76" s="429"/>
    </row>
    <row r="77" spans="1:17" ht="43.5" customHeight="1" x14ac:dyDescent="0.25">
      <c r="A77" s="118" t="s">
        <v>609</v>
      </c>
      <c r="B77" s="719"/>
      <c r="C77" s="721"/>
      <c r="D77" s="723"/>
      <c r="E77" s="721"/>
      <c r="F77" s="724"/>
      <c r="G77" s="724"/>
      <c r="H77" s="837"/>
      <c r="I77" s="356" t="str">
        <f>IF('Mapa final SI'!AC80="","",'Mapa final SI'!AC80)</f>
        <v/>
      </c>
      <c r="J77" s="356" t="str">
        <f>IF('Mapa final SI'!AE80="","",'Mapa final SI'!AE80)</f>
        <v/>
      </c>
      <c r="K77" s="356" t="str">
        <f t="shared" si="1"/>
        <v/>
      </c>
      <c r="L77" s="356" t="str">
        <f>IF('Mapa final SI'!AH80="","",'Mapa final SI'!AH80)</f>
        <v/>
      </c>
      <c r="M77" s="357" t="str">
        <f>IF('Mapa final SI'!T80="","",'Mapa final SI'!T80)</f>
        <v/>
      </c>
      <c r="N77" s="428"/>
      <c r="O77" s="428"/>
      <c r="P77" s="428"/>
      <c r="Q77" s="429"/>
    </row>
    <row r="78" spans="1:17" ht="43.5" customHeight="1" x14ac:dyDescent="0.25">
      <c r="A78" s="118" t="s">
        <v>610</v>
      </c>
      <c r="B78" s="719"/>
      <c r="C78" s="721"/>
      <c r="D78" s="723"/>
      <c r="E78" s="721"/>
      <c r="F78" s="724"/>
      <c r="G78" s="724"/>
      <c r="H78" s="734"/>
      <c r="I78" s="356" t="str">
        <f>IF('Mapa final SI'!AC81="","",'Mapa final SI'!AC81)</f>
        <v/>
      </c>
      <c r="J78" s="356" t="str">
        <f>IF('Mapa final SI'!AE81="","",'Mapa final SI'!AE81)</f>
        <v/>
      </c>
      <c r="K78" s="356" t="str">
        <f t="shared" si="1"/>
        <v/>
      </c>
      <c r="L78" s="356" t="str">
        <f>IF('Mapa final SI'!AH81="","",'Mapa final SI'!AH81)</f>
        <v/>
      </c>
      <c r="M78" s="357" t="str">
        <f>IF('Mapa final SI'!T81="","",'Mapa final SI'!T81)</f>
        <v/>
      </c>
      <c r="N78" s="428"/>
      <c r="O78" s="428"/>
      <c r="P78" s="428"/>
      <c r="Q78" s="429"/>
    </row>
    <row r="79" spans="1:17" ht="43.5" customHeight="1" x14ac:dyDescent="0.25">
      <c r="A79" s="118" t="s">
        <v>611</v>
      </c>
      <c r="B79" s="718"/>
      <c r="C79" s="720" t="str">
        <f>IF('Mapa final SI'!G82="","",'Mapa final SI'!G82)</f>
        <v/>
      </c>
      <c r="D79" s="722"/>
      <c r="E79" s="720" t="str">
        <f>IF('Mapa final SI'!F82="","",'Mapa final SI'!F82)</f>
        <v/>
      </c>
      <c r="F79" s="733" t="str">
        <f>IF('Mapa final SI'!L82="","",'Mapa final SI'!L82)</f>
        <v/>
      </c>
      <c r="G79" s="733" t="str">
        <f>IF('Mapa final SI'!P82="","",'Mapa final SI'!P82)</f>
        <v/>
      </c>
      <c r="H79" s="8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
        <v/>
      </c>
      <c r="L79" s="356" t="str">
        <f>IF('Mapa final SI'!AH82="","",'Mapa final SI'!AH82)</f>
        <v/>
      </c>
      <c r="M79" s="357" t="str">
        <f>IF('Mapa final SI'!T82="","",'Mapa final SI'!T82)</f>
        <v/>
      </c>
      <c r="N79" s="428"/>
      <c r="O79" s="428"/>
      <c r="P79" s="428"/>
      <c r="Q79" s="429"/>
    </row>
    <row r="80" spans="1:17" ht="43.5" customHeight="1" x14ac:dyDescent="0.25">
      <c r="A80" s="118" t="s">
        <v>612</v>
      </c>
      <c r="B80" s="719"/>
      <c r="C80" s="721"/>
      <c r="D80" s="723"/>
      <c r="E80" s="721"/>
      <c r="F80" s="724"/>
      <c r="G80" s="724"/>
      <c r="H80" s="837"/>
      <c r="I80" s="356" t="str">
        <f>IF('Mapa final SI'!AC83="","",'Mapa final SI'!AC83)</f>
        <v/>
      </c>
      <c r="J80" s="356" t="str">
        <f>IF('Mapa final SI'!AE83="","",'Mapa final SI'!AE83)</f>
        <v/>
      </c>
      <c r="K80" s="356" t="str">
        <f t="shared" si="1"/>
        <v/>
      </c>
      <c r="L80" s="356" t="str">
        <f>IF('Mapa final SI'!AH83="","",'Mapa final SI'!AH83)</f>
        <v/>
      </c>
      <c r="M80" s="357" t="str">
        <f>IF('Mapa final SI'!T83="","",'Mapa final SI'!T83)</f>
        <v/>
      </c>
      <c r="N80" s="428"/>
      <c r="O80" s="428"/>
      <c r="P80" s="428"/>
      <c r="Q80" s="429"/>
    </row>
    <row r="81" spans="1:17" ht="43.5" customHeight="1" x14ac:dyDescent="0.25">
      <c r="A81" s="118" t="s">
        <v>613</v>
      </c>
      <c r="B81" s="719"/>
      <c r="C81" s="721"/>
      <c r="D81" s="723"/>
      <c r="E81" s="721"/>
      <c r="F81" s="724"/>
      <c r="G81" s="724"/>
      <c r="H81" s="837"/>
      <c r="I81" s="356" t="str">
        <f>IF('Mapa final SI'!AC84="","",'Mapa final SI'!AC84)</f>
        <v/>
      </c>
      <c r="J81" s="356" t="str">
        <f>IF('Mapa final SI'!AE84="","",'Mapa final SI'!AE84)</f>
        <v/>
      </c>
      <c r="K81" s="356" t="str">
        <f t="shared" si="1"/>
        <v/>
      </c>
      <c r="L81" s="356" t="str">
        <f>IF('Mapa final SI'!AH84="","",'Mapa final SI'!AH84)</f>
        <v/>
      </c>
      <c r="M81" s="357" t="str">
        <f>IF('Mapa final SI'!T84="","",'Mapa final SI'!T84)</f>
        <v/>
      </c>
      <c r="N81" s="428"/>
      <c r="O81" s="428"/>
      <c r="P81" s="428"/>
      <c r="Q81" s="429"/>
    </row>
    <row r="82" spans="1:17" ht="43.5" customHeight="1" x14ac:dyDescent="0.25">
      <c r="A82" s="118" t="s">
        <v>614</v>
      </c>
      <c r="B82" s="719"/>
      <c r="C82" s="721"/>
      <c r="D82" s="723"/>
      <c r="E82" s="721"/>
      <c r="F82" s="724"/>
      <c r="G82" s="724"/>
      <c r="H82" s="837"/>
      <c r="I82" s="356" t="str">
        <f>IF('Mapa final SI'!AC85="","",'Mapa final SI'!AC85)</f>
        <v/>
      </c>
      <c r="J82" s="356" t="str">
        <f>IF('Mapa final SI'!AE85="","",'Mapa final SI'!AE85)</f>
        <v/>
      </c>
      <c r="K82" s="356" t="str">
        <f t="shared" si="1"/>
        <v/>
      </c>
      <c r="L82" s="356" t="str">
        <f>IF('Mapa final SI'!AH85="","",'Mapa final SI'!AH85)</f>
        <v/>
      </c>
      <c r="M82" s="357" t="str">
        <f>IF('Mapa final SI'!T85="","",'Mapa final SI'!T85)</f>
        <v/>
      </c>
      <c r="N82" s="428"/>
      <c r="O82" s="428"/>
      <c r="P82" s="428"/>
      <c r="Q82" s="429"/>
    </row>
    <row r="83" spans="1:17" ht="43.5" customHeight="1" x14ac:dyDescent="0.25">
      <c r="A83" s="118" t="s">
        <v>615</v>
      </c>
      <c r="B83" s="719"/>
      <c r="C83" s="721"/>
      <c r="D83" s="723"/>
      <c r="E83" s="721"/>
      <c r="F83" s="724"/>
      <c r="G83" s="724"/>
      <c r="H83" s="837"/>
      <c r="I83" s="356" t="str">
        <f>IF('Mapa final SI'!AC86="","",'Mapa final SI'!AC86)</f>
        <v/>
      </c>
      <c r="J83" s="356" t="str">
        <f>IF('Mapa final SI'!AE86="","",'Mapa final SI'!AE86)</f>
        <v/>
      </c>
      <c r="K83" s="356" t="str">
        <f t="shared" si="1"/>
        <v/>
      </c>
      <c r="L83" s="356" t="str">
        <f>IF('Mapa final SI'!AH86="","",'Mapa final SI'!AH86)</f>
        <v/>
      </c>
      <c r="M83" s="357" t="str">
        <f>IF('Mapa final SI'!T86="","",'Mapa final SI'!T86)</f>
        <v/>
      </c>
      <c r="N83" s="428"/>
      <c r="O83" s="428"/>
      <c r="P83" s="428"/>
      <c r="Q83" s="429"/>
    </row>
    <row r="84" spans="1:17" ht="43.5" customHeight="1" x14ac:dyDescent="0.25">
      <c r="A84" s="118" t="s">
        <v>616</v>
      </c>
      <c r="B84" s="719"/>
      <c r="C84" s="721"/>
      <c r="D84" s="723"/>
      <c r="E84" s="721"/>
      <c r="F84" s="724"/>
      <c r="G84" s="724"/>
      <c r="H84" s="734"/>
      <c r="I84" s="356" t="str">
        <f>IF('Mapa final SI'!AC87="","",'Mapa final SI'!AC87)</f>
        <v/>
      </c>
      <c r="J84" s="356" t="str">
        <f>IF('Mapa final SI'!AE87="","",'Mapa final SI'!AE87)</f>
        <v/>
      </c>
      <c r="K84" s="356" t="str">
        <f t="shared" si="1"/>
        <v/>
      </c>
      <c r="L84" s="356" t="str">
        <f>IF('Mapa final SI'!AH87="","",'Mapa final SI'!AH87)</f>
        <v/>
      </c>
      <c r="M84" s="357" t="str">
        <f>IF('Mapa final SI'!T87="","",'Mapa final SI'!T87)</f>
        <v/>
      </c>
      <c r="N84" s="428"/>
      <c r="O84" s="428"/>
      <c r="P84" s="428"/>
      <c r="Q84" s="429"/>
    </row>
    <row r="85" spans="1:17" ht="43.5" customHeight="1" x14ac:dyDescent="0.25">
      <c r="A85" s="118" t="s">
        <v>617</v>
      </c>
      <c r="B85" s="718"/>
      <c r="C85" s="720" t="str">
        <f>IF('Mapa final SI'!G88="","",'Mapa final SI'!G88)</f>
        <v/>
      </c>
      <c r="D85" s="722"/>
      <c r="E85" s="720" t="str">
        <f>IF('Mapa final SI'!F88="","",'Mapa final SI'!F88)</f>
        <v/>
      </c>
      <c r="F85" s="733" t="str">
        <f>IF('Mapa final SI'!L88="","",'Mapa final SI'!L88)</f>
        <v/>
      </c>
      <c r="G85" s="733" t="str">
        <f>IF('Mapa final SI'!P88="","",'Mapa final SI'!P88)</f>
        <v/>
      </c>
      <c r="H85" s="8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
        <v/>
      </c>
      <c r="L85" s="356" t="str">
        <f>IF('Mapa final SI'!AH88="","",'Mapa final SI'!AH88)</f>
        <v/>
      </c>
      <c r="M85" s="357" t="str">
        <f>IF('Mapa final SI'!T88="","",'Mapa final SI'!T88)</f>
        <v/>
      </c>
      <c r="N85" s="428"/>
      <c r="O85" s="428"/>
      <c r="P85" s="428"/>
      <c r="Q85" s="429"/>
    </row>
    <row r="86" spans="1:17" ht="43.5" customHeight="1" x14ac:dyDescent="0.25">
      <c r="A86" s="118" t="s">
        <v>618</v>
      </c>
      <c r="B86" s="719"/>
      <c r="C86" s="721"/>
      <c r="D86" s="723"/>
      <c r="E86" s="721"/>
      <c r="F86" s="724"/>
      <c r="G86" s="724"/>
      <c r="H86" s="837"/>
      <c r="I86" s="356" t="str">
        <f>IF('Mapa final SI'!AC89="","",'Mapa final SI'!AC89)</f>
        <v/>
      </c>
      <c r="J86" s="356" t="str">
        <f>IF('Mapa final SI'!AE89="","",'Mapa final SI'!AE89)</f>
        <v/>
      </c>
      <c r="K86" s="356" t="str">
        <f t="shared" si="1"/>
        <v/>
      </c>
      <c r="L86" s="356" t="str">
        <f>IF('Mapa final SI'!AH89="","",'Mapa final SI'!AH89)</f>
        <v/>
      </c>
      <c r="M86" s="357" t="str">
        <f>IF('Mapa final SI'!T89="","",'Mapa final SI'!T89)</f>
        <v/>
      </c>
      <c r="N86" s="428"/>
      <c r="O86" s="428"/>
      <c r="P86" s="428"/>
      <c r="Q86" s="429"/>
    </row>
    <row r="87" spans="1:17" ht="43.5" customHeight="1" x14ac:dyDescent="0.25">
      <c r="A87" s="118" t="s">
        <v>619</v>
      </c>
      <c r="B87" s="719"/>
      <c r="C87" s="721"/>
      <c r="D87" s="723"/>
      <c r="E87" s="721"/>
      <c r="F87" s="724"/>
      <c r="G87" s="724"/>
      <c r="H87" s="837"/>
      <c r="I87" s="356" t="str">
        <f>IF('Mapa final SI'!AC90="","",'Mapa final SI'!AC90)</f>
        <v/>
      </c>
      <c r="J87" s="356" t="str">
        <f>IF('Mapa final SI'!AE90="","",'Mapa final SI'!AE90)</f>
        <v/>
      </c>
      <c r="K87" s="356" t="str">
        <f t="shared" si="1"/>
        <v/>
      </c>
      <c r="L87" s="356" t="str">
        <f>IF('Mapa final SI'!AH90="","",'Mapa final SI'!AH90)</f>
        <v/>
      </c>
      <c r="M87" s="357" t="str">
        <f>IF('Mapa final SI'!T90="","",'Mapa final SI'!T90)</f>
        <v/>
      </c>
      <c r="N87" s="428"/>
      <c r="O87" s="428"/>
      <c r="P87" s="428"/>
      <c r="Q87" s="429"/>
    </row>
    <row r="88" spans="1:17" ht="43.5" customHeight="1" x14ac:dyDescent="0.25">
      <c r="A88" s="118" t="s">
        <v>620</v>
      </c>
      <c r="B88" s="719"/>
      <c r="C88" s="721"/>
      <c r="D88" s="723"/>
      <c r="E88" s="721"/>
      <c r="F88" s="724"/>
      <c r="G88" s="724"/>
      <c r="H88" s="837"/>
      <c r="I88" s="356" t="str">
        <f>IF('Mapa final SI'!AC91="","",'Mapa final SI'!AC91)</f>
        <v/>
      </c>
      <c r="J88" s="356" t="str">
        <f>IF('Mapa final SI'!AE91="","",'Mapa final SI'!AE91)</f>
        <v/>
      </c>
      <c r="K88" s="356" t="str">
        <f t="shared" si="1"/>
        <v/>
      </c>
      <c r="L88" s="356" t="str">
        <f>IF('Mapa final SI'!AH91="","",'Mapa final SI'!AH91)</f>
        <v/>
      </c>
      <c r="M88" s="357" t="str">
        <f>IF('Mapa final SI'!T91="","",'Mapa final SI'!T91)</f>
        <v/>
      </c>
      <c r="N88" s="428"/>
      <c r="O88" s="428"/>
      <c r="P88" s="428"/>
      <c r="Q88" s="429"/>
    </row>
    <row r="89" spans="1:17" ht="43.5" customHeight="1" x14ac:dyDescent="0.25">
      <c r="A89" s="118" t="s">
        <v>621</v>
      </c>
      <c r="B89" s="719"/>
      <c r="C89" s="721"/>
      <c r="D89" s="723"/>
      <c r="E89" s="721"/>
      <c r="F89" s="724"/>
      <c r="G89" s="724"/>
      <c r="H89" s="837"/>
      <c r="I89" s="356" t="str">
        <f>IF('Mapa final SI'!AC92="","",'Mapa final SI'!AC92)</f>
        <v/>
      </c>
      <c r="J89" s="356" t="str">
        <f>IF('Mapa final SI'!AE92="","",'Mapa final SI'!AE92)</f>
        <v/>
      </c>
      <c r="K89" s="356" t="str">
        <f t="shared" si="1"/>
        <v/>
      </c>
      <c r="L89" s="356" t="str">
        <f>IF('Mapa final SI'!AH92="","",'Mapa final SI'!AH92)</f>
        <v/>
      </c>
      <c r="M89" s="357" t="str">
        <f>IF('Mapa final SI'!T92="","",'Mapa final SI'!T92)</f>
        <v/>
      </c>
      <c r="N89" s="428"/>
      <c r="O89" s="428"/>
      <c r="P89" s="428"/>
      <c r="Q89" s="429"/>
    </row>
    <row r="90" spans="1:17" ht="43.5" customHeight="1" x14ac:dyDescent="0.25">
      <c r="A90" s="118" t="s">
        <v>622</v>
      </c>
      <c r="B90" s="719"/>
      <c r="C90" s="721"/>
      <c r="D90" s="723"/>
      <c r="E90" s="721"/>
      <c r="F90" s="724"/>
      <c r="G90" s="724"/>
      <c r="H90" s="734"/>
      <c r="I90" s="356" t="str">
        <f>IF('Mapa final SI'!AC93="","",'Mapa final SI'!AC93)</f>
        <v/>
      </c>
      <c r="J90" s="356" t="str">
        <f>IF('Mapa final SI'!AE93="","",'Mapa final SI'!AE93)</f>
        <v/>
      </c>
      <c r="K90" s="356" t="str">
        <f t="shared" si="1"/>
        <v/>
      </c>
      <c r="L90" s="356" t="str">
        <f>IF('Mapa final SI'!AH93="","",'Mapa final SI'!AH93)</f>
        <v/>
      </c>
      <c r="M90" s="357" t="str">
        <f>IF('Mapa final SI'!T93="","",'Mapa final SI'!T93)</f>
        <v/>
      </c>
      <c r="N90" s="428"/>
      <c r="O90" s="428"/>
      <c r="P90" s="428"/>
      <c r="Q90" s="429"/>
    </row>
    <row r="91" spans="1:17" ht="43.5" customHeight="1" x14ac:dyDescent="0.25">
      <c r="A91" s="118" t="s">
        <v>623</v>
      </c>
      <c r="B91" s="718"/>
      <c r="C91" s="720" t="str">
        <f>IF('Mapa final SI'!G94="","",'Mapa final SI'!G94)</f>
        <v/>
      </c>
      <c r="D91" s="722"/>
      <c r="E91" s="720" t="str">
        <f>IF('Mapa final SI'!F94="","",'Mapa final SI'!F94)</f>
        <v/>
      </c>
      <c r="F91" s="733" t="str">
        <f>IF('Mapa final SI'!L94="","",'Mapa final SI'!L94)</f>
        <v/>
      </c>
      <c r="G91" s="733" t="str">
        <f>IF('Mapa final SI'!P94="","",'Mapa final SI'!P94)</f>
        <v/>
      </c>
      <c r="H91" s="8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
        <v/>
      </c>
      <c r="L91" s="356" t="str">
        <f>IF('Mapa final SI'!AH94="","",'Mapa final SI'!AH94)</f>
        <v/>
      </c>
      <c r="M91" s="357" t="str">
        <f>IF('Mapa final SI'!T94="","",'Mapa final SI'!T94)</f>
        <v/>
      </c>
      <c r="N91" s="428"/>
      <c r="O91" s="428"/>
      <c r="P91" s="428"/>
      <c r="Q91" s="429"/>
    </row>
    <row r="92" spans="1:17" ht="43.5" customHeight="1" x14ac:dyDescent="0.25">
      <c r="A92" s="118" t="s">
        <v>624</v>
      </c>
      <c r="B92" s="719"/>
      <c r="C92" s="721"/>
      <c r="D92" s="723"/>
      <c r="E92" s="721"/>
      <c r="F92" s="724"/>
      <c r="G92" s="724"/>
      <c r="H92" s="837"/>
      <c r="I92" s="356" t="str">
        <f>IF('Mapa final SI'!AC95="","",'Mapa final SI'!AC95)</f>
        <v/>
      </c>
      <c r="J92" s="356" t="str">
        <f>IF('Mapa final SI'!AE95="","",'Mapa final SI'!AE95)</f>
        <v/>
      </c>
      <c r="K92" s="356" t="str">
        <f t="shared" si="1"/>
        <v/>
      </c>
      <c r="L92" s="356" t="str">
        <f>IF('Mapa final SI'!AH95="","",'Mapa final SI'!AH95)</f>
        <v/>
      </c>
      <c r="M92" s="357" t="str">
        <f>IF('Mapa final SI'!T95="","",'Mapa final SI'!T95)</f>
        <v/>
      </c>
      <c r="N92" s="428"/>
      <c r="O92" s="428"/>
      <c r="P92" s="428"/>
      <c r="Q92" s="429"/>
    </row>
    <row r="93" spans="1:17" ht="43.5" customHeight="1" x14ac:dyDescent="0.25">
      <c r="A93" s="118" t="s">
        <v>625</v>
      </c>
      <c r="B93" s="719"/>
      <c r="C93" s="721"/>
      <c r="D93" s="723"/>
      <c r="E93" s="721"/>
      <c r="F93" s="724"/>
      <c r="G93" s="724"/>
      <c r="H93" s="837"/>
      <c r="I93" s="356" t="str">
        <f>IF('Mapa final SI'!AC96="","",'Mapa final SI'!AC96)</f>
        <v/>
      </c>
      <c r="J93" s="356" t="str">
        <f>IF('Mapa final SI'!AE96="","",'Mapa final SI'!AE96)</f>
        <v/>
      </c>
      <c r="K93" s="356" t="str">
        <f t="shared" si="1"/>
        <v/>
      </c>
      <c r="L93" s="356" t="str">
        <f>IF('Mapa final SI'!AH96="","",'Mapa final SI'!AH96)</f>
        <v/>
      </c>
      <c r="M93" s="357" t="str">
        <f>IF('Mapa final SI'!T96="","",'Mapa final SI'!T96)</f>
        <v/>
      </c>
      <c r="N93" s="428"/>
      <c r="O93" s="428"/>
      <c r="P93" s="428"/>
      <c r="Q93" s="429"/>
    </row>
    <row r="94" spans="1:17" ht="43.5" customHeight="1" x14ac:dyDescent="0.25">
      <c r="A94" s="118" t="s">
        <v>626</v>
      </c>
      <c r="B94" s="719"/>
      <c r="C94" s="721"/>
      <c r="D94" s="723"/>
      <c r="E94" s="721"/>
      <c r="F94" s="724"/>
      <c r="G94" s="724"/>
      <c r="H94" s="837"/>
      <c r="I94" s="356" t="str">
        <f>IF('Mapa final SI'!AC97="","",'Mapa final SI'!AC97)</f>
        <v/>
      </c>
      <c r="J94" s="356" t="str">
        <f>IF('Mapa final SI'!AE97="","",'Mapa final SI'!AE97)</f>
        <v/>
      </c>
      <c r="K94" s="356" t="str">
        <f t="shared" si="1"/>
        <v/>
      </c>
      <c r="L94" s="356" t="str">
        <f>IF('Mapa final SI'!AH97="","",'Mapa final SI'!AH97)</f>
        <v/>
      </c>
      <c r="M94" s="357" t="str">
        <f>IF('Mapa final SI'!T97="","",'Mapa final SI'!T97)</f>
        <v/>
      </c>
      <c r="N94" s="428"/>
      <c r="O94" s="428"/>
      <c r="P94" s="428"/>
      <c r="Q94" s="429"/>
    </row>
    <row r="95" spans="1:17" ht="43.5" customHeight="1" x14ac:dyDescent="0.25">
      <c r="A95" s="118" t="s">
        <v>627</v>
      </c>
      <c r="B95" s="719"/>
      <c r="C95" s="721"/>
      <c r="D95" s="723"/>
      <c r="E95" s="721"/>
      <c r="F95" s="724"/>
      <c r="G95" s="724"/>
      <c r="H95" s="837"/>
      <c r="I95" s="356" t="str">
        <f>IF('Mapa final SI'!AC98="","",'Mapa final SI'!AC98)</f>
        <v/>
      </c>
      <c r="J95" s="356" t="str">
        <f>IF('Mapa final SI'!AE98="","",'Mapa final SI'!AE98)</f>
        <v/>
      </c>
      <c r="K95" s="356" t="str">
        <f t="shared" si="1"/>
        <v/>
      </c>
      <c r="L95" s="356" t="str">
        <f>IF('Mapa final SI'!AH98="","",'Mapa final SI'!AH98)</f>
        <v/>
      </c>
      <c r="M95" s="357" t="str">
        <f>IF('Mapa final SI'!T98="","",'Mapa final SI'!T98)</f>
        <v/>
      </c>
      <c r="N95" s="428"/>
      <c r="O95" s="428"/>
      <c r="P95" s="428"/>
      <c r="Q95" s="429"/>
    </row>
    <row r="96" spans="1:17" ht="43.5" customHeight="1" x14ac:dyDescent="0.25">
      <c r="A96" s="118" t="s">
        <v>628</v>
      </c>
      <c r="B96" s="719"/>
      <c r="C96" s="721"/>
      <c r="D96" s="723"/>
      <c r="E96" s="721"/>
      <c r="F96" s="724"/>
      <c r="G96" s="724"/>
      <c r="H96" s="734"/>
      <c r="I96" s="356" t="str">
        <f>IF('Mapa final SI'!AC99="","",'Mapa final SI'!AC99)</f>
        <v/>
      </c>
      <c r="J96" s="356" t="str">
        <f>IF('Mapa final SI'!AE99="","",'Mapa final SI'!AE99)</f>
        <v/>
      </c>
      <c r="K96" s="356" t="str">
        <f t="shared" si="1"/>
        <v/>
      </c>
      <c r="L96" s="356" t="str">
        <f>IF('Mapa final SI'!AH99="","",'Mapa final SI'!AH99)</f>
        <v/>
      </c>
      <c r="M96" s="357" t="str">
        <f>IF('Mapa final SI'!T99="","",'Mapa final SI'!T99)</f>
        <v/>
      </c>
      <c r="N96" s="428"/>
      <c r="O96" s="428"/>
      <c r="P96" s="428"/>
      <c r="Q96" s="429"/>
    </row>
    <row r="97" spans="1:17" ht="43.5" customHeight="1" x14ac:dyDescent="0.25">
      <c r="A97" s="118" t="s">
        <v>629</v>
      </c>
      <c r="B97" s="718"/>
      <c r="C97" s="720" t="str">
        <f>IF('Mapa final SI'!G100="","",'Mapa final SI'!G100)</f>
        <v/>
      </c>
      <c r="D97" s="722"/>
      <c r="E97" s="720" t="str">
        <f>IF('Mapa final SI'!F100="","",'Mapa final SI'!F100)</f>
        <v/>
      </c>
      <c r="F97" s="733" t="str">
        <f>IF('Mapa final SI'!L100="","",'Mapa final SI'!L100)</f>
        <v/>
      </c>
      <c r="G97" s="733" t="str">
        <f>IF('Mapa final SI'!P100="","",'Mapa final SI'!P100)</f>
        <v/>
      </c>
      <c r="H97" s="8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
        <v/>
      </c>
      <c r="L97" s="356" t="str">
        <f>IF('Mapa final SI'!AH100="","",'Mapa final SI'!AH100)</f>
        <v/>
      </c>
      <c r="M97" s="357" t="str">
        <f>IF('Mapa final SI'!T100="","",'Mapa final SI'!T100)</f>
        <v/>
      </c>
      <c r="N97" s="428"/>
      <c r="O97" s="428"/>
      <c r="P97" s="428"/>
      <c r="Q97" s="429"/>
    </row>
    <row r="98" spans="1:17" ht="43.5" customHeight="1" x14ac:dyDescent="0.25">
      <c r="A98" s="118" t="s">
        <v>630</v>
      </c>
      <c r="B98" s="719"/>
      <c r="C98" s="721"/>
      <c r="D98" s="723"/>
      <c r="E98" s="721"/>
      <c r="F98" s="724"/>
      <c r="G98" s="724"/>
      <c r="H98" s="837"/>
      <c r="I98" s="356" t="str">
        <f>IF('Mapa final SI'!AC101="","",'Mapa final SI'!AC101)</f>
        <v/>
      </c>
      <c r="J98" s="356" t="str">
        <f>IF('Mapa final SI'!AE101="","",'Mapa final SI'!AE101)</f>
        <v/>
      </c>
      <c r="K98" s="356" t="str">
        <f t="shared" si="1"/>
        <v/>
      </c>
      <c r="L98" s="356" t="str">
        <f>IF('Mapa final SI'!AH101="","",'Mapa final SI'!AH101)</f>
        <v/>
      </c>
      <c r="M98" s="357" t="str">
        <f>IF('Mapa final SI'!T101="","",'Mapa final SI'!T101)</f>
        <v/>
      </c>
      <c r="N98" s="428"/>
      <c r="O98" s="428"/>
      <c r="P98" s="428"/>
      <c r="Q98" s="429"/>
    </row>
    <row r="99" spans="1:17" ht="43.5" customHeight="1" x14ac:dyDescent="0.25">
      <c r="A99" s="118" t="s">
        <v>631</v>
      </c>
      <c r="B99" s="719"/>
      <c r="C99" s="721"/>
      <c r="D99" s="723"/>
      <c r="E99" s="721"/>
      <c r="F99" s="724"/>
      <c r="G99" s="724"/>
      <c r="H99" s="837"/>
      <c r="I99" s="356" t="str">
        <f>IF('Mapa final SI'!AC102="","",'Mapa final SI'!AC102)</f>
        <v/>
      </c>
      <c r="J99" s="356" t="str">
        <f>IF('Mapa final SI'!AE102="","",'Mapa final SI'!AE102)</f>
        <v/>
      </c>
      <c r="K99" s="356" t="str">
        <f t="shared" si="1"/>
        <v/>
      </c>
      <c r="L99" s="356" t="str">
        <f>IF('Mapa final SI'!AH102="","",'Mapa final SI'!AH102)</f>
        <v/>
      </c>
      <c r="M99" s="357" t="str">
        <f>IF('Mapa final SI'!T102="","",'Mapa final SI'!T102)</f>
        <v/>
      </c>
      <c r="N99" s="428"/>
      <c r="O99" s="428"/>
      <c r="P99" s="428"/>
      <c r="Q99" s="429"/>
    </row>
    <row r="100" spans="1:17" ht="43.5" customHeight="1" x14ac:dyDescent="0.25">
      <c r="A100" s="118" t="s">
        <v>632</v>
      </c>
      <c r="B100" s="719"/>
      <c r="C100" s="721"/>
      <c r="D100" s="723"/>
      <c r="E100" s="721"/>
      <c r="F100" s="724"/>
      <c r="G100" s="724"/>
      <c r="H100" s="837"/>
      <c r="I100" s="356" t="str">
        <f>IF('Mapa final SI'!AC103="","",'Mapa final SI'!AC103)</f>
        <v/>
      </c>
      <c r="J100" s="356" t="str">
        <f>IF('Mapa final SI'!AE103="","",'Mapa final SI'!AE103)</f>
        <v/>
      </c>
      <c r="K100" s="356" t="str">
        <f t="shared" si="1"/>
        <v/>
      </c>
      <c r="L100" s="356" t="str">
        <f>IF('Mapa final SI'!AH103="","",'Mapa final SI'!AH103)</f>
        <v/>
      </c>
      <c r="M100" s="357" t="str">
        <f>IF('Mapa final SI'!T103="","",'Mapa final SI'!T103)</f>
        <v/>
      </c>
      <c r="N100" s="428"/>
      <c r="O100" s="428"/>
      <c r="P100" s="428"/>
      <c r="Q100" s="429"/>
    </row>
    <row r="101" spans="1:17" ht="43.5" customHeight="1" x14ac:dyDescent="0.25">
      <c r="A101" s="118" t="s">
        <v>633</v>
      </c>
      <c r="B101" s="719"/>
      <c r="C101" s="721"/>
      <c r="D101" s="723"/>
      <c r="E101" s="721"/>
      <c r="F101" s="724"/>
      <c r="G101" s="724"/>
      <c r="H101" s="837"/>
      <c r="I101" s="356" t="str">
        <f>IF('Mapa final SI'!AC104="","",'Mapa final SI'!AC104)</f>
        <v/>
      </c>
      <c r="J101" s="356" t="str">
        <f>IF('Mapa final SI'!AE104="","",'Mapa final SI'!AE104)</f>
        <v/>
      </c>
      <c r="K101" s="356" t="str">
        <f t="shared" si="1"/>
        <v/>
      </c>
      <c r="L101" s="356" t="str">
        <f>IF('Mapa final SI'!AH104="","",'Mapa final SI'!AH104)</f>
        <v/>
      </c>
      <c r="M101" s="357" t="str">
        <f>IF('Mapa final SI'!T104="","",'Mapa final SI'!T104)</f>
        <v/>
      </c>
      <c r="N101" s="428"/>
      <c r="O101" s="428"/>
      <c r="P101" s="428"/>
      <c r="Q101" s="429"/>
    </row>
    <row r="102" spans="1:17" ht="43.5" customHeight="1" x14ac:dyDescent="0.25">
      <c r="A102" s="118" t="s">
        <v>634</v>
      </c>
      <c r="B102" s="719"/>
      <c r="C102" s="721"/>
      <c r="D102" s="723"/>
      <c r="E102" s="721"/>
      <c r="F102" s="724"/>
      <c r="G102" s="724"/>
      <c r="H102" s="734"/>
      <c r="I102" s="356" t="str">
        <f>IF('Mapa final SI'!AC105="","",'Mapa final SI'!AC105)</f>
        <v/>
      </c>
      <c r="J102" s="356" t="str">
        <f>IF('Mapa final SI'!AE105="","",'Mapa final SI'!AE105)</f>
        <v/>
      </c>
      <c r="K102" s="356" t="str">
        <f t="shared" si="1"/>
        <v/>
      </c>
      <c r="L102" s="356" t="str">
        <f>IF('Mapa final SI'!AH105="","",'Mapa final SI'!AH105)</f>
        <v/>
      </c>
      <c r="M102" s="357" t="str">
        <f>IF('Mapa final SI'!T105="","",'Mapa final SI'!T105)</f>
        <v/>
      </c>
      <c r="N102" s="428"/>
      <c r="O102" s="428"/>
      <c r="P102" s="428"/>
      <c r="Q102" s="429"/>
    </row>
    <row r="103" spans="1:17" ht="43.5" customHeight="1" x14ac:dyDescent="0.25">
      <c r="A103" s="118" t="s">
        <v>635</v>
      </c>
      <c r="B103" s="718"/>
      <c r="C103" s="720" t="str">
        <f>IF('Mapa final SI'!G106="","",'Mapa final SI'!G106)</f>
        <v/>
      </c>
      <c r="D103" s="722"/>
      <c r="E103" s="720" t="str">
        <f>IF('Mapa final SI'!F106="","",'Mapa final SI'!F106)</f>
        <v/>
      </c>
      <c r="F103" s="733" t="str">
        <f>IF('Mapa final SI'!L106="","",'Mapa final SI'!L106)</f>
        <v/>
      </c>
      <c r="G103" s="733" t="str">
        <f>IF('Mapa final SI'!P106="","",'Mapa final SI'!P106)</f>
        <v/>
      </c>
      <c r="H103" s="8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
        <v/>
      </c>
      <c r="L103" s="356" t="str">
        <f>IF('Mapa final SI'!AH106="","",'Mapa final SI'!AH106)</f>
        <v/>
      </c>
      <c r="M103" s="357" t="str">
        <f>IF('Mapa final SI'!T106="","",'Mapa final SI'!T106)</f>
        <v/>
      </c>
      <c r="N103" s="428"/>
      <c r="O103" s="428"/>
      <c r="P103" s="428"/>
      <c r="Q103" s="429"/>
    </row>
    <row r="104" spans="1:17" ht="43.5" customHeight="1" x14ac:dyDescent="0.25">
      <c r="A104" s="118" t="s">
        <v>636</v>
      </c>
      <c r="B104" s="719"/>
      <c r="C104" s="721"/>
      <c r="D104" s="723"/>
      <c r="E104" s="721"/>
      <c r="F104" s="724"/>
      <c r="G104" s="724"/>
      <c r="H104" s="837"/>
      <c r="I104" s="356" t="str">
        <f>IF('Mapa final SI'!AC107="","",'Mapa final SI'!AC107)</f>
        <v/>
      </c>
      <c r="J104" s="356" t="str">
        <f>IF('Mapa final SI'!AE107="","",'Mapa final SI'!AE107)</f>
        <v/>
      </c>
      <c r="K104" s="356" t="str">
        <f t="shared" si="1"/>
        <v/>
      </c>
      <c r="L104" s="356" t="str">
        <f>IF('Mapa final SI'!AH107="","",'Mapa final SI'!AH107)</f>
        <v/>
      </c>
      <c r="M104" s="357" t="str">
        <f>IF('Mapa final SI'!T107="","",'Mapa final SI'!T107)</f>
        <v/>
      </c>
      <c r="N104" s="428"/>
      <c r="O104" s="428"/>
      <c r="P104" s="428"/>
      <c r="Q104" s="429"/>
    </row>
    <row r="105" spans="1:17" ht="43.5" customHeight="1" x14ac:dyDescent="0.25">
      <c r="A105" s="118" t="s">
        <v>637</v>
      </c>
      <c r="B105" s="719"/>
      <c r="C105" s="721"/>
      <c r="D105" s="723"/>
      <c r="E105" s="721"/>
      <c r="F105" s="724"/>
      <c r="G105" s="724"/>
      <c r="H105" s="837"/>
      <c r="I105" s="356" t="str">
        <f>IF('Mapa final SI'!AC108="","",'Mapa final SI'!AC108)</f>
        <v/>
      </c>
      <c r="J105" s="356" t="str">
        <f>IF('Mapa final SI'!AE108="","",'Mapa final SI'!AE108)</f>
        <v/>
      </c>
      <c r="K105" s="356" t="str">
        <f t="shared" si="1"/>
        <v/>
      </c>
      <c r="L105" s="356" t="str">
        <f>IF('Mapa final SI'!AH108="","",'Mapa final SI'!AH108)</f>
        <v/>
      </c>
      <c r="M105" s="357" t="str">
        <f>IF('Mapa final SI'!T108="","",'Mapa final SI'!T108)</f>
        <v/>
      </c>
      <c r="N105" s="428"/>
      <c r="O105" s="428"/>
      <c r="P105" s="428"/>
      <c r="Q105" s="429"/>
    </row>
    <row r="106" spans="1:17" ht="43.5" customHeight="1" x14ac:dyDescent="0.25">
      <c r="A106" s="118" t="s">
        <v>638</v>
      </c>
      <c r="B106" s="719"/>
      <c r="C106" s="721"/>
      <c r="D106" s="723"/>
      <c r="E106" s="721"/>
      <c r="F106" s="724"/>
      <c r="G106" s="724"/>
      <c r="H106" s="837"/>
      <c r="I106" s="356" t="str">
        <f>IF('Mapa final SI'!AC109="","",'Mapa final SI'!AC109)</f>
        <v/>
      </c>
      <c r="J106" s="356" t="str">
        <f>IF('Mapa final SI'!AE109="","",'Mapa final SI'!AE109)</f>
        <v/>
      </c>
      <c r="K106" s="356" t="str">
        <f t="shared" si="1"/>
        <v/>
      </c>
      <c r="L106" s="356" t="str">
        <f>IF('Mapa final SI'!AH109="","",'Mapa final SI'!AH109)</f>
        <v/>
      </c>
      <c r="M106" s="357" t="str">
        <f>IF('Mapa final SI'!T109="","",'Mapa final SI'!T109)</f>
        <v/>
      </c>
      <c r="N106" s="428"/>
      <c r="O106" s="428"/>
      <c r="P106" s="428"/>
      <c r="Q106" s="429"/>
    </row>
    <row r="107" spans="1:17" ht="43.5" customHeight="1" x14ac:dyDescent="0.25">
      <c r="A107" s="118" t="s">
        <v>639</v>
      </c>
      <c r="B107" s="719"/>
      <c r="C107" s="721"/>
      <c r="D107" s="723"/>
      <c r="E107" s="721"/>
      <c r="F107" s="724"/>
      <c r="G107" s="724"/>
      <c r="H107" s="837"/>
      <c r="I107" s="356" t="str">
        <f>IF('Mapa final SI'!AC110="","",'Mapa final SI'!AC110)</f>
        <v/>
      </c>
      <c r="J107" s="356" t="str">
        <f>IF('Mapa final SI'!AE110="","",'Mapa final SI'!AE110)</f>
        <v/>
      </c>
      <c r="K107" s="356" t="str">
        <f t="shared" si="1"/>
        <v/>
      </c>
      <c r="L107" s="356" t="str">
        <f>IF('Mapa final SI'!AH110="","",'Mapa final SI'!AH110)</f>
        <v/>
      </c>
      <c r="M107" s="357" t="str">
        <f>IF('Mapa final SI'!T110="","",'Mapa final SI'!T110)</f>
        <v/>
      </c>
      <c r="N107" s="428"/>
      <c r="O107" s="428"/>
      <c r="P107" s="428"/>
      <c r="Q107" s="429"/>
    </row>
    <row r="108" spans="1:17" ht="43.5" customHeight="1" x14ac:dyDescent="0.25">
      <c r="A108" s="118" t="s">
        <v>640</v>
      </c>
      <c r="B108" s="719"/>
      <c r="C108" s="721"/>
      <c r="D108" s="723"/>
      <c r="E108" s="721"/>
      <c r="F108" s="724"/>
      <c r="G108" s="724"/>
      <c r="H108" s="734"/>
      <c r="I108" s="356" t="str">
        <f>IF('Mapa final SI'!AC111="","",'Mapa final SI'!AC111)</f>
        <v/>
      </c>
      <c r="J108" s="356" t="str">
        <f>IF('Mapa final SI'!AE111="","",'Mapa final SI'!AE111)</f>
        <v/>
      </c>
      <c r="K108" s="356" t="str">
        <f t="shared" si="1"/>
        <v/>
      </c>
      <c r="L108" s="356" t="str">
        <f>IF('Mapa final SI'!AH111="","",'Mapa final SI'!AH111)</f>
        <v/>
      </c>
      <c r="M108" s="357" t="str">
        <f>IF('Mapa final SI'!T111="","",'Mapa final SI'!T111)</f>
        <v/>
      </c>
      <c r="N108" s="428"/>
      <c r="O108" s="428"/>
      <c r="P108" s="428"/>
      <c r="Q108" s="429"/>
    </row>
    <row r="109" spans="1:17" ht="43.5" customHeight="1" x14ac:dyDescent="0.25">
      <c r="A109" s="118" t="s">
        <v>641</v>
      </c>
      <c r="B109" s="718"/>
      <c r="C109" s="720" t="str">
        <f>IF('Mapa final SI'!G112="","",'Mapa final SI'!G112)</f>
        <v/>
      </c>
      <c r="D109" s="722"/>
      <c r="E109" s="720" t="str">
        <f>IF('Mapa final SI'!F112="","",'Mapa final SI'!F112)</f>
        <v/>
      </c>
      <c r="F109" s="733" t="str">
        <f>IF('Mapa final SI'!L112="","",'Mapa final SI'!L112)</f>
        <v/>
      </c>
      <c r="G109" s="733" t="str">
        <f>IF('Mapa final SI'!P112="","",'Mapa final SI'!P112)</f>
        <v/>
      </c>
      <c r="H109" s="8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
        <v/>
      </c>
      <c r="L109" s="356" t="str">
        <f>IF('Mapa final SI'!AH112="","",'Mapa final SI'!AH112)</f>
        <v/>
      </c>
      <c r="M109" s="357" t="str">
        <f>IF('Mapa final SI'!T112="","",'Mapa final SI'!T112)</f>
        <v/>
      </c>
      <c r="N109" s="428"/>
      <c r="O109" s="428"/>
      <c r="P109" s="428"/>
      <c r="Q109" s="429"/>
    </row>
    <row r="110" spans="1:17" ht="43.5" customHeight="1" x14ac:dyDescent="0.25">
      <c r="A110" s="118" t="s">
        <v>642</v>
      </c>
      <c r="B110" s="719"/>
      <c r="C110" s="721"/>
      <c r="D110" s="723"/>
      <c r="E110" s="721"/>
      <c r="F110" s="724"/>
      <c r="G110" s="724"/>
      <c r="H110" s="837"/>
      <c r="I110" s="356" t="str">
        <f>IF('Mapa final SI'!AC113="","",'Mapa final SI'!AC113)</f>
        <v/>
      </c>
      <c r="J110" s="356" t="str">
        <f>IF('Mapa final SI'!AE113="","",'Mapa final SI'!AE113)</f>
        <v/>
      </c>
      <c r="K110" s="356" t="str">
        <f t="shared" si="1"/>
        <v/>
      </c>
      <c r="L110" s="356" t="str">
        <f>IF('Mapa final SI'!AH113="","",'Mapa final SI'!AH113)</f>
        <v/>
      </c>
      <c r="M110" s="357" t="str">
        <f>IF('Mapa final SI'!T113="","",'Mapa final SI'!T113)</f>
        <v/>
      </c>
      <c r="N110" s="428"/>
      <c r="O110" s="428"/>
      <c r="P110" s="428"/>
      <c r="Q110" s="429"/>
    </row>
    <row r="111" spans="1:17" ht="43.5" customHeight="1" x14ac:dyDescent="0.25">
      <c r="A111" s="118" t="s">
        <v>643</v>
      </c>
      <c r="B111" s="719"/>
      <c r="C111" s="721"/>
      <c r="D111" s="723"/>
      <c r="E111" s="721"/>
      <c r="F111" s="724"/>
      <c r="G111" s="724"/>
      <c r="H111" s="837"/>
      <c r="I111" s="356" t="str">
        <f>IF('Mapa final SI'!AC114="","",'Mapa final SI'!AC114)</f>
        <v/>
      </c>
      <c r="J111" s="356" t="str">
        <f>IF('Mapa final SI'!AE114="","",'Mapa final SI'!AE114)</f>
        <v/>
      </c>
      <c r="K111" s="356" t="str">
        <f t="shared" si="1"/>
        <v/>
      </c>
      <c r="L111" s="356" t="str">
        <f>IF('Mapa final SI'!AH114="","",'Mapa final SI'!AH114)</f>
        <v/>
      </c>
      <c r="M111" s="357" t="str">
        <f>IF('Mapa final SI'!T114="","",'Mapa final SI'!T114)</f>
        <v/>
      </c>
      <c r="N111" s="428"/>
      <c r="O111" s="428"/>
      <c r="P111" s="428"/>
      <c r="Q111" s="429"/>
    </row>
    <row r="112" spans="1:17" ht="43.5" customHeight="1" x14ac:dyDescent="0.25">
      <c r="A112" s="118" t="s">
        <v>644</v>
      </c>
      <c r="B112" s="719"/>
      <c r="C112" s="721"/>
      <c r="D112" s="723"/>
      <c r="E112" s="721"/>
      <c r="F112" s="724"/>
      <c r="G112" s="724"/>
      <c r="H112" s="837"/>
      <c r="I112" s="356" t="str">
        <f>IF('Mapa final SI'!AC115="","",'Mapa final SI'!AC115)</f>
        <v/>
      </c>
      <c r="J112" s="356" t="str">
        <f>IF('Mapa final SI'!AE115="","",'Mapa final SI'!AE115)</f>
        <v/>
      </c>
      <c r="K112" s="356" t="str">
        <f t="shared" si="1"/>
        <v/>
      </c>
      <c r="L112" s="356" t="str">
        <f>IF('Mapa final SI'!AH115="","",'Mapa final SI'!AH115)</f>
        <v/>
      </c>
      <c r="M112" s="357" t="str">
        <f>IF('Mapa final SI'!T115="","",'Mapa final SI'!T115)</f>
        <v/>
      </c>
      <c r="N112" s="428"/>
      <c r="O112" s="428"/>
      <c r="P112" s="428"/>
      <c r="Q112" s="429"/>
    </row>
    <row r="113" spans="1:17" ht="43.5" customHeight="1" x14ac:dyDescent="0.25">
      <c r="A113" s="118" t="s">
        <v>645</v>
      </c>
      <c r="B113" s="719"/>
      <c r="C113" s="721"/>
      <c r="D113" s="723"/>
      <c r="E113" s="721"/>
      <c r="F113" s="724"/>
      <c r="G113" s="724"/>
      <c r="H113" s="837"/>
      <c r="I113" s="356" t="str">
        <f>IF('Mapa final SI'!AC116="","",'Mapa final SI'!AC116)</f>
        <v/>
      </c>
      <c r="J113" s="356" t="str">
        <f>IF('Mapa final SI'!AE116="","",'Mapa final SI'!AE116)</f>
        <v/>
      </c>
      <c r="K113" s="356" t="str">
        <f t="shared" si="1"/>
        <v/>
      </c>
      <c r="L113" s="356" t="str">
        <f>IF('Mapa final SI'!AH116="","",'Mapa final SI'!AH116)</f>
        <v/>
      </c>
      <c r="M113" s="357" t="str">
        <f>IF('Mapa final SI'!T116="","",'Mapa final SI'!T116)</f>
        <v/>
      </c>
      <c r="N113" s="428"/>
      <c r="O113" s="428"/>
      <c r="P113" s="428"/>
      <c r="Q113" s="429"/>
    </row>
    <row r="114" spans="1:17" ht="43.5" customHeight="1" x14ac:dyDescent="0.25">
      <c r="A114" s="118" t="s">
        <v>646</v>
      </c>
      <c r="B114" s="719"/>
      <c r="C114" s="721"/>
      <c r="D114" s="723"/>
      <c r="E114" s="721"/>
      <c r="F114" s="724"/>
      <c r="G114" s="724"/>
      <c r="H114" s="734"/>
      <c r="I114" s="356" t="str">
        <f>IF('Mapa final SI'!AC117="","",'Mapa final SI'!AC117)</f>
        <v/>
      </c>
      <c r="J114" s="356" t="str">
        <f>IF('Mapa final SI'!AE117="","",'Mapa final SI'!AE117)</f>
        <v/>
      </c>
      <c r="K114" s="356" t="str">
        <f t="shared" si="1"/>
        <v/>
      </c>
      <c r="L114" s="356" t="str">
        <f>IF('Mapa final SI'!AH117="","",'Mapa final SI'!AH117)</f>
        <v/>
      </c>
      <c r="M114" s="357" t="str">
        <f>IF('Mapa final SI'!T117="","",'Mapa final SI'!T117)</f>
        <v/>
      </c>
      <c r="N114" s="428"/>
      <c r="O114" s="428"/>
      <c r="P114" s="428"/>
      <c r="Q114" s="429"/>
    </row>
    <row r="115" spans="1:17" ht="43.5" customHeight="1" x14ac:dyDescent="0.25">
      <c r="A115" s="118" t="s">
        <v>647</v>
      </c>
      <c r="B115" s="718"/>
      <c r="C115" s="720" t="str">
        <f>IF('Mapa final SI'!G118="","",'Mapa final SI'!G118)</f>
        <v/>
      </c>
      <c r="D115" s="722"/>
      <c r="E115" s="720" t="str">
        <f>IF('Mapa final SI'!F118="","",'Mapa final SI'!F118)</f>
        <v/>
      </c>
      <c r="F115" s="733" t="str">
        <f>IF('Mapa final SI'!L118="","",'Mapa final SI'!L118)</f>
        <v/>
      </c>
      <c r="G115" s="733" t="str">
        <f>IF('Mapa final SI'!P118="","",'Mapa final SI'!P118)</f>
        <v/>
      </c>
      <c r="H115" s="8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
        <v/>
      </c>
      <c r="L115" s="356" t="str">
        <f>IF('Mapa final SI'!AH118="","",'Mapa final SI'!AH118)</f>
        <v/>
      </c>
      <c r="M115" s="357" t="str">
        <f>IF('Mapa final SI'!T118="","",'Mapa final SI'!T118)</f>
        <v/>
      </c>
      <c r="N115" s="428"/>
      <c r="O115" s="428"/>
      <c r="P115" s="428"/>
      <c r="Q115" s="429"/>
    </row>
    <row r="116" spans="1:17" ht="43.5" customHeight="1" x14ac:dyDescent="0.25">
      <c r="A116" s="118" t="s">
        <v>648</v>
      </c>
      <c r="B116" s="719"/>
      <c r="C116" s="721"/>
      <c r="D116" s="723"/>
      <c r="E116" s="721"/>
      <c r="F116" s="724"/>
      <c r="G116" s="724"/>
      <c r="H116" s="837"/>
      <c r="I116" s="356" t="str">
        <f>IF('Mapa final SI'!AC119="","",'Mapa final SI'!AC119)</f>
        <v/>
      </c>
      <c r="J116" s="356" t="str">
        <f>IF('Mapa final SI'!AE119="","",'Mapa final SI'!AE119)</f>
        <v/>
      </c>
      <c r="K116" s="356" t="str">
        <f t="shared" si="1"/>
        <v/>
      </c>
      <c r="L116" s="356" t="str">
        <f>IF('Mapa final SI'!AH119="","",'Mapa final SI'!AH119)</f>
        <v/>
      </c>
      <c r="M116" s="357" t="str">
        <f>IF('Mapa final SI'!T119="","",'Mapa final SI'!T119)</f>
        <v/>
      </c>
      <c r="N116" s="428"/>
      <c r="O116" s="428"/>
      <c r="P116" s="428"/>
      <c r="Q116" s="429"/>
    </row>
    <row r="117" spans="1:17" ht="43.5" customHeight="1" x14ac:dyDescent="0.25">
      <c r="A117" s="118" t="s">
        <v>649</v>
      </c>
      <c r="B117" s="719"/>
      <c r="C117" s="721"/>
      <c r="D117" s="723"/>
      <c r="E117" s="721"/>
      <c r="F117" s="724"/>
      <c r="G117" s="724"/>
      <c r="H117" s="837"/>
      <c r="I117" s="356" t="str">
        <f>IF('Mapa final SI'!AC120="","",'Mapa final SI'!AC120)</f>
        <v/>
      </c>
      <c r="J117" s="356" t="str">
        <f>IF('Mapa final SI'!AE120="","",'Mapa final SI'!AE120)</f>
        <v/>
      </c>
      <c r="K117" s="356" t="str">
        <f t="shared" si="1"/>
        <v/>
      </c>
      <c r="L117" s="356" t="str">
        <f>IF('Mapa final SI'!AH120="","",'Mapa final SI'!AH120)</f>
        <v/>
      </c>
      <c r="M117" s="357" t="str">
        <f>IF('Mapa final SI'!T120="","",'Mapa final SI'!T120)</f>
        <v/>
      </c>
      <c r="N117" s="428"/>
      <c r="O117" s="428"/>
      <c r="P117" s="428"/>
      <c r="Q117" s="429"/>
    </row>
    <row r="118" spans="1:17" ht="43.5" customHeight="1" x14ac:dyDescent="0.25">
      <c r="A118" s="118" t="s">
        <v>650</v>
      </c>
      <c r="B118" s="719"/>
      <c r="C118" s="721"/>
      <c r="D118" s="723"/>
      <c r="E118" s="721"/>
      <c r="F118" s="724"/>
      <c r="G118" s="724"/>
      <c r="H118" s="837"/>
      <c r="I118" s="356" t="str">
        <f>IF('Mapa final SI'!AC121="","",'Mapa final SI'!AC121)</f>
        <v/>
      </c>
      <c r="J118" s="356" t="str">
        <f>IF('Mapa final SI'!AE121="","",'Mapa final SI'!AE121)</f>
        <v/>
      </c>
      <c r="K118" s="356" t="str">
        <f t="shared" si="1"/>
        <v/>
      </c>
      <c r="L118" s="356" t="str">
        <f>IF('Mapa final SI'!AH121="","",'Mapa final SI'!AH121)</f>
        <v/>
      </c>
      <c r="M118" s="357" t="str">
        <f>IF('Mapa final SI'!T121="","",'Mapa final SI'!T121)</f>
        <v/>
      </c>
      <c r="N118" s="428"/>
      <c r="O118" s="428"/>
      <c r="P118" s="428"/>
      <c r="Q118" s="429"/>
    </row>
    <row r="119" spans="1:17" ht="43.5" customHeight="1" x14ac:dyDescent="0.25">
      <c r="A119" s="118" t="s">
        <v>651</v>
      </c>
      <c r="B119" s="719"/>
      <c r="C119" s="721"/>
      <c r="D119" s="723"/>
      <c r="E119" s="721"/>
      <c r="F119" s="724"/>
      <c r="G119" s="724"/>
      <c r="H119" s="837"/>
      <c r="I119" s="356" t="str">
        <f>IF('Mapa final SI'!AC122="","",'Mapa final SI'!AC122)</f>
        <v/>
      </c>
      <c r="J119" s="356" t="str">
        <f>IF('Mapa final SI'!AE122="","",'Mapa final SI'!AE122)</f>
        <v/>
      </c>
      <c r="K119" s="356" t="str">
        <f t="shared" si="1"/>
        <v/>
      </c>
      <c r="L119" s="356" t="str">
        <f>IF('Mapa final SI'!AH122="","",'Mapa final SI'!AH122)</f>
        <v/>
      </c>
      <c r="M119" s="357" t="str">
        <f>IF('Mapa final SI'!T122="","",'Mapa final SI'!T122)</f>
        <v/>
      </c>
      <c r="N119" s="428"/>
      <c r="O119" s="428"/>
      <c r="P119" s="428"/>
      <c r="Q119" s="429"/>
    </row>
    <row r="120" spans="1:17" ht="43.5" customHeight="1" x14ac:dyDescent="0.25">
      <c r="A120" s="118" t="s">
        <v>652</v>
      </c>
      <c r="B120" s="719"/>
      <c r="C120" s="721"/>
      <c r="D120" s="723"/>
      <c r="E120" s="721"/>
      <c r="F120" s="724"/>
      <c r="G120" s="724"/>
      <c r="H120" s="734"/>
      <c r="I120" s="356" t="str">
        <f>IF('Mapa final SI'!AC123="","",'Mapa final SI'!AC123)</f>
        <v/>
      </c>
      <c r="J120" s="356" t="str">
        <f>IF('Mapa final SI'!AE123="","",'Mapa final SI'!AE123)</f>
        <v/>
      </c>
      <c r="K120" s="356" t="str">
        <f t="shared" si="1"/>
        <v/>
      </c>
      <c r="L120" s="356" t="str">
        <f>IF('Mapa final SI'!AH123="","",'Mapa final SI'!AH123)</f>
        <v/>
      </c>
      <c r="M120" s="357" t="str">
        <f>IF('Mapa final SI'!T123="","",'Mapa final SI'!T123)</f>
        <v/>
      </c>
      <c r="N120" s="428"/>
      <c r="O120" s="428"/>
      <c r="P120" s="428"/>
      <c r="Q120" s="429"/>
    </row>
    <row r="121" spans="1:17" ht="43.5" customHeight="1" x14ac:dyDescent="0.25">
      <c r="A121" s="118" t="s">
        <v>653</v>
      </c>
      <c r="B121" s="718"/>
      <c r="C121" s="720" t="str">
        <f>IF('Mapa final SI'!G124="","",'Mapa final SI'!G124)</f>
        <v/>
      </c>
      <c r="D121" s="722"/>
      <c r="E121" s="720" t="str">
        <f>IF('Mapa final SI'!F124="","",'Mapa final SI'!F124)</f>
        <v/>
      </c>
      <c r="F121" s="733" t="str">
        <f>IF('Mapa final SI'!L124="","",'Mapa final SI'!L124)</f>
        <v/>
      </c>
      <c r="G121" s="733" t="str">
        <f>IF('Mapa final SI'!P124="","",'Mapa final SI'!P124)</f>
        <v/>
      </c>
      <c r="H121" s="8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
        <v/>
      </c>
      <c r="L121" s="356" t="str">
        <f>IF('Mapa final SI'!AH124="","",'Mapa final SI'!AH124)</f>
        <v/>
      </c>
      <c r="M121" s="357" t="str">
        <f>IF('Mapa final SI'!T124="","",'Mapa final SI'!T124)</f>
        <v/>
      </c>
      <c r="N121" s="428"/>
      <c r="O121" s="428"/>
      <c r="P121" s="428"/>
      <c r="Q121" s="429"/>
    </row>
    <row r="122" spans="1:17" ht="43.5" customHeight="1" x14ac:dyDescent="0.25">
      <c r="A122" s="118" t="s">
        <v>654</v>
      </c>
      <c r="B122" s="719"/>
      <c r="C122" s="721"/>
      <c r="D122" s="723"/>
      <c r="E122" s="721"/>
      <c r="F122" s="724"/>
      <c r="G122" s="724"/>
      <c r="H122" s="837"/>
      <c r="I122" s="356" t="str">
        <f>IF('Mapa final SI'!AC125="","",'Mapa final SI'!AC125)</f>
        <v/>
      </c>
      <c r="J122" s="356" t="str">
        <f>IF('Mapa final SI'!AE125="","",'Mapa final SI'!AE125)</f>
        <v/>
      </c>
      <c r="K122" s="356" t="str">
        <f t="shared" si="1"/>
        <v/>
      </c>
      <c r="L122" s="356" t="str">
        <f>IF('Mapa final SI'!AH125="","",'Mapa final SI'!AH125)</f>
        <v/>
      </c>
      <c r="M122" s="357" t="str">
        <f>IF('Mapa final SI'!T125="","",'Mapa final SI'!T125)</f>
        <v/>
      </c>
      <c r="N122" s="428"/>
      <c r="O122" s="428"/>
      <c r="P122" s="428"/>
      <c r="Q122" s="429"/>
    </row>
    <row r="123" spans="1:17" ht="43.5" customHeight="1" x14ac:dyDescent="0.25">
      <c r="A123" s="118" t="s">
        <v>655</v>
      </c>
      <c r="B123" s="719"/>
      <c r="C123" s="721"/>
      <c r="D123" s="723"/>
      <c r="E123" s="721"/>
      <c r="F123" s="724"/>
      <c r="G123" s="724"/>
      <c r="H123" s="837"/>
      <c r="I123" s="356" t="str">
        <f>IF('Mapa final SI'!AC126="","",'Mapa final SI'!AC126)</f>
        <v/>
      </c>
      <c r="J123" s="356" t="str">
        <f>IF('Mapa final SI'!AE126="","",'Mapa final SI'!AE126)</f>
        <v/>
      </c>
      <c r="K123" s="356" t="str">
        <f t="shared" si="1"/>
        <v/>
      </c>
      <c r="L123" s="356" t="str">
        <f>IF('Mapa final SI'!AH126="","",'Mapa final SI'!AH126)</f>
        <v/>
      </c>
      <c r="M123" s="357" t="str">
        <f>IF('Mapa final SI'!T126="","",'Mapa final SI'!T126)</f>
        <v/>
      </c>
      <c r="N123" s="428"/>
      <c r="O123" s="428"/>
      <c r="P123" s="428"/>
      <c r="Q123" s="429"/>
    </row>
    <row r="124" spans="1:17" ht="43.5" customHeight="1" x14ac:dyDescent="0.25">
      <c r="A124" s="118" t="s">
        <v>656</v>
      </c>
      <c r="B124" s="719"/>
      <c r="C124" s="721"/>
      <c r="D124" s="723"/>
      <c r="E124" s="721"/>
      <c r="F124" s="724"/>
      <c r="G124" s="724"/>
      <c r="H124" s="837"/>
      <c r="I124" s="356" t="str">
        <f>IF('Mapa final SI'!AC127="","",'Mapa final SI'!AC127)</f>
        <v/>
      </c>
      <c r="J124" s="356" t="str">
        <f>IF('Mapa final SI'!AE127="","",'Mapa final SI'!AE127)</f>
        <v/>
      </c>
      <c r="K124" s="356" t="str">
        <f t="shared" si="1"/>
        <v/>
      </c>
      <c r="L124" s="356" t="str">
        <f>IF('Mapa final SI'!AH127="","",'Mapa final SI'!AH127)</f>
        <v/>
      </c>
      <c r="M124" s="357" t="str">
        <f>IF('Mapa final SI'!T127="","",'Mapa final SI'!T127)</f>
        <v/>
      </c>
      <c r="N124" s="428"/>
      <c r="O124" s="428"/>
      <c r="P124" s="428"/>
      <c r="Q124" s="429"/>
    </row>
    <row r="125" spans="1:17" ht="43.5" customHeight="1" x14ac:dyDescent="0.25">
      <c r="A125" s="118" t="s">
        <v>657</v>
      </c>
      <c r="B125" s="719"/>
      <c r="C125" s="721"/>
      <c r="D125" s="723"/>
      <c r="E125" s="721"/>
      <c r="F125" s="724"/>
      <c r="G125" s="724"/>
      <c r="H125" s="837"/>
      <c r="I125" s="356" t="str">
        <f>IF('Mapa final SI'!AC128="","",'Mapa final SI'!AC128)</f>
        <v/>
      </c>
      <c r="J125" s="356" t="str">
        <f>IF('Mapa final SI'!AE128="","",'Mapa final SI'!AE128)</f>
        <v/>
      </c>
      <c r="K125" s="356" t="str">
        <f t="shared" si="1"/>
        <v/>
      </c>
      <c r="L125" s="356" t="str">
        <f>IF('Mapa final SI'!AH128="","",'Mapa final SI'!AH128)</f>
        <v/>
      </c>
      <c r="M125" s="357" t="str">
        <f>IF('Mapa final SI'!T128="","",'Mapa final SI'!T128)</f>
        <v/>
      </c>
      <c r="N125" s="428"/>
      <c r="O125" s="428"/>
      <c r="P125" s="428"/>
      <c r="Q125" s="429"/>
    </row>
    <row r="126" spans="1:17" ht="43.5" customHeight="1" x14ac:dyDescent="0.25">
      <c r="A126" s="118" t="s">
        <v>658</v>
      </c>
      <c r="B126" s="719"/>
      <c r="C126" s="721"/>
      <c r="D126" s="723"/>
      <c r="E126" s="721"/>
      <c r="F126" s="724"/>
      <c r="G126" s="724"/>
      <c r="H126" s="734"/>
      <c r="I126" s="356" t="str">
        <f>IF('Mapa final SI'!AC129="","",'Mapa final SI'!AC129)</f>
        <v/>
      </c>
      <c r="J126" s="356" t="str">
        <f>IF('Mapa final SI'!AE129="","",'Mapa final SI'!AE129)</f>
        <v/>
      </c>
      <c r="K126" s="356" t="str">
        <f t="shared" si="1"/>
        <v/>
      </c>
      <c r="L126" s="356" t="str">
        <f>IF('Mapa final SI'!AH129="","",'Mapa final SI'!AH129)</f>
        <v/>
      </c>
      <c r="M126" s="357" t="str">
        <f>IF('Mapa final SI'!T129="","",'Mapa final SI'!T129)</f>
        <v/>
      </c>
      <c r="N126" s="428"/>
      <c r="O126" s="428"/>
      <c r="P126" s="428"/>
      <c r="Q126" s="429"/>
    </row>
    <row r="127" spans="1:17" ht="43.5" customHeight="1" x14ac:dyDescent="0.25">
      <c r="A127" s="118" t="s">
        <v>659</v>
      </c>
      <c r="B127" s="718"/>
      <c r="C127" s="720" t="str">
        <f>IF('Mapa final SI'!G130="","",'Mapa final SI'!G130)</f>
        <v/>
      </c>
      <c r="D127" s="722"/>
      <c r="E127" s="720" t="str">
        <f>IF('Mapa final SI'!F130="","",'Mapa final SI'!F130)</f>
        <v/>
      </c>
      <c r="F127" s="733" t="str">
        <f>IF('Mapa final SI'!L130="","",'Mapa final SI'!L130)</f>
        <v/>
      </c>
      <c r="G127" s="733" t="str">
        <f>IF('Mapa final SI'!P130="","",'Mapa final SI'!P130)</f>
        <v/>
      </c>
      <c r="H127" s="8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
        <v/>
      </c>
      <c r="L127" s="356" t="str">
        <f>IF('Mapa final SI'!AH130="","",'Mapa final SI'!AH130)</f>
        <v/>
      </c>
      <c r="M127" s="357" t="str">
        <f>IF('Mapa final SI'!T130="","",'Mapa final SI'!T130)</f>
        <v/>
      </c>
      <c r="N127" s="428"/>
      <c r="O127" s="428"/>
      <c r="P127" s="428"/>
      <c r="Q127" s="429"/>
    </row>
    <row r="128" spans="1:17" ht="43.5" customHeight="1" x14ac:dyDescent="0.25">
      <c r="A128" s="118" t="s">
        <v>660</v>
      </c>
      <c r="B128" s="719"/>
      <c r="C128" s="721"/>
      <c r="D128" s="723"/>
      <c r="E128" s="721"/>
      <c r="F128" s="724"/>
      <c r="G128" s="724"/>
      <c r="H128" s="837"/>
      <c r="I128" s="356" t="str">
        <f>IF('Mapa final SI'!AC131="","",'Mapa final SI'!AC131)</f>
        <v/>
      </c>
      <c r="J128" s="356" t="str">
        <f>IF('Mapa final SI'!AE131="","",'Mapa final SI'!AE131)</f>
        <v/>
      </c>
      <c r="K128" s="356" t="str">
        <f t="shared" si="1"/>
        <v/>
      </c>
      <c r="L128" s="356" t="str">
        <f>IF('Mapa final SI'!AH131="","",'Mapa final SI'!AH131)</f>
        <v/>
      </c>
      <c r="M128" s="357" t="str">
        <f>IF('Mapa final SI'!T131="","",'Mapa final SI'!T131)</f>
        <v/>
      </c>
      <c r="N128" s="428"/>
      <c r="O128" s="428"/>
      <c r="P128" s="428"/>
      <c r="Q128" s="429"/>
    </row>
    <row r="129" spans="1:17" ht="43.5" customHeight="1" x14ac:dyDescent="0.25">
      <c r="A129" s="118" t="s">
        <v>661</v>
      </c>
      <c r="B129" s="719"/>
      <c r="C129" s="721"/>
      <c r="D129" s="723"/>
      <c r="E129" s="721"/>
      <c r="F129" s="724"/>
      <c r="G129" s="724"/>
      <c r="H129" s="837"/>
      <c r="I129" s="356" t="str">
        <f>IF('Mapa final SI'!AC132="","",'Mapa final SI'!AC132)</f>
        <v/>
      </c>
      <c r="J129" s="356" t="str">
        <f>IF('Mapa final SI'!AE132="","",'Mapa final SI'!AE132)</f>
        <v/>
      </c>
      <c r="K129" s="356" t="str">
        <f t="shared" si="1"/>
        <v/>
      </c>
      <c r="L129" s="356" t="str">
        <f>IF('Mapa final SI'!AH132="","",'Mapa final SI'!AH132)</f>
        <v/>
      </c>
      <c r="M129" s="357" t="str">
        <f>IF('Mapa final SI'!T132="","",'Mapa final SI'!T132)</f>
        <v/>
      </c>
      <c r="N129" s="428"/>
      <c r="O129" s="428"/>
      <c r="P129" s="428"/>
      <c r="Q129" s="429"/>
    </row>
    <row r="130" spans="1:17" ht="43.5" customHeight="1" x14ac:dyDescent="0.25">
      <c r="A130" s="118" t="s">
        <v>662</v>
      </c>
      <c r="B130" s="719"/>
      <c r="C130" s="721"/>
      <c r="D130" s="723"/>
      <c r="E130" s="721"/>
      <c r="F130" s="724"/>
      <c r="G130" s="724"/>
      <c r="H130" s="837"/>
      <c r="I130" s="356" t="str">
        <f>IF('Mapa final SI'!AC133="","",'Mapa final SI'!AC133)</f>
        <v/>
      </c>
      <c r="J130" s="356" t="str">
        <f>IF('Mapa final SI'!AE133="","",'Mapa final SI'!AE133)</f>
        <v/>
      </c>
      <c r="K130" s="356" t="str">
        <f t="shared" si="1"/>
        <v/>
      </c>
      <c r="L130" s="356" t="str">
        <f>IF('Mapa final SI'!AH133="","",'Mapa final SI'!AH133)</f>
        <v/>
      </c>
      <c r="M130" s="357" t="str">
        <f>IF('Mapa final SI'!T133="","",'Mapa final SI'!T133)</f>
        <v/>
      </c>
      <c r="N130" s="428"/>
      <c r="O130" s="428"/>
      <c r="P130" s="428"/>
      <c r="Q130" s="429"/>
    </row>
    <row r="131" spans="1:17" ht="43.5" customHeight="1" x14ac:dyDescent="0.25">
      <c r="A131" s="118" t="s">
        <v>663</v>
      </c>
      <c r="B131" s="719"/>
      <c r="C131" s="721"/>
      <c r="D131" s="723"/>
      <c r="E131" s="721"/>
      <c r="F131" s="724"/>
      <c r="G131" s="724"/>
      <c r="H131" s="837"/>
      <c r="I131" s="356" t="str">
        <f>IF('Mapa final SI'!AC134="","",'Mapa final SI'!AC134)</f>
        <v/>
      </c>
      <c r="J131" s="356" t="str">
        <f>IF('Mapa final SI'!AE134="","",'Mapa final SI'!AE134)</f>
        <v/>
      </c>
      <c r="K131" s="356" t="str">
        <f t="shared" si="1"/>
        <v/>
      </c>
      <c r="L131" s="356" t="str">
        <f>IF('Mapa final SI'!AH134="","",'Mapa final SI'!AH134)</f>
        <v/>
      </c>
      <c r="M131" s="357" t="str">
        <f>IF('Mapa final SI'!T134="","",'Mapa final SI'!T134)</f>
        <v/>
      </c>
      <c r="N131" s="428"/>
      <c r="O131" s="428"/>
      <c r="P131" s="428"/>
      <c r="Q131" s="429"/>
    </row>
    <row r="132" spans="1:17" ht="43.5" customHeight="1" x14ac:dyDescent="0.25">
      <c r="A132" s="118" t="s">
        <v>664</v>
      </c>
      <c r="B132" s="719"/>
      <c r="C132" s="721"/>
      <c r="D132" s="723"/>
      <c r="E132" s="721"/>
      <c r="F132" s="724"/>
      <c r="G132" s="724"/>
      <c r="H132" s="734"/>
      <c r="I132" s="356" t="str">
        <f>IF('Mapa final SI'!AC135="","",'Mapa final SI'!AC135)</f>
        <v/>
      </c>
      <c r="J132" s="356" t="str">
        <f>IF('Mapa final SI'!AE135="","",'Mapa final SI'!AE135)</f>
        <v/>
      </c>
      <c r="K132" s="356" t="str">
        <f t="shared" si="1"/>
        <v/>
      </c>
      <c r="L132" s="356" t="str">
        <f>IF('Mapa final SI'!AH135="","",'Mapa final SI'!AH135)</f>
        <v/>
      </c>
      <c r="M132" s="357" t="str">
        <f>IF('Mapa final SI'!T135="","",'Mapa final SI'!T135)</f>
        <v/>
      </c>
      <c r="N132" s="428"/>
      <c r="O132" s="428"/>
      <c r="P132" s="428"/>
      <c r="Q132" s="429"/>
    </row>
    <row r="133" spans="1:17" ht="43.5" customHeight="1" x14ac:dyDescent="0.25">
      <c r="A133" s="118" t="s">
        <v>666</v>
      </c>
      <c r="B133" s="718"/>
      <c r="C133" s="720" t="str">
        <f>IF('Mapa final SI'!G136="","",'Mapa final SI'!G136)</f>
        <v/>
      </c>
      <c r="D133" s="722"/>
      <c r="E133" s="720" t="str">
        <f>IF('Mapa final SI'!F136="","",'Mapa final SI'!F136)</f>
        <v/>
      </c>
      <c r="F133" s="733" t="str">
        <f>IF('Mapa final SI'!L136="","",'Mapa final SI'!L136)</f>
        <v/>
      </c>
      <c r="G133" s="733" t="str">
        <f>IF('Mapa final SI'!P136="","",'Mapa final SI'!P136)</f>
        <v/>
      </c>
      <c r="H133" s="8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
        <v/>
      </c>
      <c r="L133" s="356" t="str">
        <f>IF('Mapa final SI'!AH136="","",'Mapa final SI'!AH136)</f>
        <v/>
      </c>
      <c r="M133" s="357" t="str">
        <f>IF('Mapa final SI'!T136="","",'Mapa final SI'!T136)</f>
        <v/>
      </c>
      <c r="N133" s="428"/>
      <c r="O133" s="428"/>
      <c r="P133" s="428"/>
      <c r="Q133" s="429"/>
    </row>
    <row r="134" spans="1:17" ht="43.5" customHeight="1" x14ac:dyDescent="0.25">
      <c r="A134" s="118" t="s">
        <v>665</v>
      </c>
      <c r="B134" s="719"/>
      <c r="C134" s="721"/>
      <c r="D134" s="723"/>
      <c r="E134" s="721"/>
      <c r="F134" s="724"/>
      <c r="G134" s="724"/>
      <c r="H134" s="837"/>
      <c r="I134" s="356" t="str">
        <f>IF('Mapa final SI'!AC137="","",'Mapa final SI'!AC137)</f>
        <v/>
      </c>
      <c r="J134" s="356" t="str">
        <f>IF('Mapa final SI'!AE137="","",'Mapa final SI'!AE137)</f>
        <v/>
      </c>
      <c r="K134" s="356" t="str">
        <f t="shared" si="1"/>
        <v/>
      </c>
      <c r="L134" s="356" t="str">
        <f>IF('Mapa final SI'!AH137="","",'Mapa final SI'!AH137)</f>
        <v/>
      </c>
      <c r="M134" s="357" t="str">
        <f>IF('Mapa final SI'!T137="","",'Mapa final SI'!T137)</f>
        <v/>
      </c>
      <c r="N134" s="428"/>
      <c r="O134" s="428"/>
      <c r="P134" s="428"/>
      <c r="Q134" s="429"/>
    </row>
    <row r="135" spans="1:17" ht="43.5" customHeight="1" x14ac:dyDescent="0.25">
      <c r="A135" s="118" t="s">
        <v>667</v>
      </c>
      <c r="B135" s="719"/>
      <c r="C135" s="721"/>
      <c r="D135" s="723"/>
      <c r="E135" s="721"/>
      <c r="F135" s="724"/>
      <c r="G135" s="724"/>
      <c r="H135" s="837"/>
      <c r="I135" s="356" t="str">
        <f>IF('Mapa final SI'!AC138="","",'Mapa final SI'!AC138)</f>
        <v/>
      </c>
      <c r="J135" s="356" t="str">
        <f>IF('Mapa final SI'!AE138="","",'Mapa final SI'!AE138)</f>
        <v/>
      </c>
      <c r="K135" s="356" t="str">
        <f t="shared" si="1"/>
        <v/>
      </c>
      <c r="L135" s="356" t="str">
        <f>IF('Mapa final SI'!AH138="","",'Mapa final SI'!AH138)</f>
        <v/>
      </c>
      <c r="M135" s="357" t="str">
        <f>IF('Mapa final SI'!T138="","",'Mapa final SI'!T138)</f>
        <v/>
      </c>
      <c r="N135" s="428"/>
      <c r="O135" s="428"/>
      <c r="P135" s="428"/>
      <c r="Q135" s="429"/>
    </row>
    <row r="136" spans="1:17" ht="43.5" customHeight="1" x14ac:dyDescent="0.25">
      <c r="A136" s="118" t="s">
        <v>668</v>
      </c>
      <c r="B136" s="719"/>
      <c r="C136" s="721"/>
      <c r="D136" s="723"/>
      <c r="E136" s="721"/>
      <c r="F136" s="724"/>
      <c r="G136" s="724"/>
      <c r="H136" s="837"/>
      <c r="I136" s="356" t="str">
        <f>IF('Mapa final SI'!AC139="","",'Mapa final SI'!AC139)</f>
        <v/>
      </c>
      <c r="J136" s="356" t="str">
        <f>IF('Mapa final SI'!AE139="","",'Mapa final SI'!AE139)</f>
        <v/>
      </c>
      <c r="K136" s="356"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8"/>
      <c r="O136" s="428"/>
      <c r="P136" s="428"/>
      <c r="Q136" s="429"/>
    </row>
    <row r="137" spans="1:17" ht="43.5" customHeight="1" x14ac:dyDescent="0.25">
      <c r="A137" s="118" t="s">
        <v>669</v>
      </c>
      <c r="B137" s="719"/>
      <c r="C137" s="721"/>
      <c r="D137" s="723"/>
      <c r="E137" s="721"/>
      <c r="F137" s="724"/>
      <c r="G137" s="724"/>
      <c r="H137" s="837"/>
      <c r="I137" s="356" t="str">
        <f>IF('Mapa final SI'!AC140="","",'Mapa final SI'!AC140)</f>
        <v/>
      </c>
      <c r="J137" s="356" t="str">
        <f>IF('Mapa final SI'!AE140="","",'Mapa final SI'!AE140)</f>
        <v/>
      </c>
      <c r="K137" s="356" t="str">
        <f t="shared" si="2"/>
        <v/>
      </c>
      <c r="L137" s="356" t="str">
        <f>IF('Mapa final SI'!AH140="","",'Mapa final SI'!AH140)</f>
        <v/>
      </c>
      <c r="M137" s="357" t="str">
        <f>IF('Mapa final SI'!T140="","",'Mapa final SI'!T140)</f>
        <v/>
      </c>
      <c r="N137" s="428"/>
      <c r="O137" s="428"/>
      <c r="P137" s="428"/>
      <c r="Q137" s="429"/>
    </row>
    <row r="138" spans="1:17" ht="43.5" customHeight="1" x14ac:dyDescent="0.25">
      <c r="A138" s="118" t="s">
        <v>670</v>
      </c>
      <c r="B138" s="719"/>
      <c r="C138" s="721"/>
      <c r="D138" s="723"/>
      <c r="E138" s="721"/>
      <c r="F138" s="724"/>
      <c r="G138" s="724"/>
      <c r="H138" s="734"/>
      <c r="I138" s="356" t="str">
        <f>IF('Mapa final SI'!AC141="","",'Mapa final SI'!AC141)</f>
        <v/>
      </c>
      <c r="J138" s="356" t="str">
        <f>IF('Mapa final SI'!AE141="","",'Mapa final SI'!AE141)</f>
        <v/>
      </c>
      <c r="K138" s="356" t="str">
        <f t="shared" si="2"/>
        <v/>
      </c>
      <c r="L138" s="356" t="str">
        <f>IF('Mapa final SI'!AH141="","",'Mapa final SI'!AH141)</f>
        <v/>
      </c>
      <c r="M138" s="357" t="str">
        <f>IF('Mapa final SI'!T141="","",'Mapa final SI'!T141)</f>
        <v/>
      </c>
      <c r="N138" s="428"/>
      <c r="O138" s="428"/>
      <c r="P138" s="428"/>
      <c r="Q138" s="429"/>
    </row>
    <row r="139" spans="1:17" ht="43.5" customHeight="1" x14ac:dyDescent="0.25">
      <c r="A139" s="118" t="s">
        <v>671</v>
      </c>
      <c r="B139" s="718"/>
      <c r="C139" s="720" t="str">
        <f>IF('Mapa final SI'!G142="","",'Mapa final SI'!G142)</f>
        <v/>
      </c>
      <c r="D139" s="722"/>
      <c r="E139" s="720" t="str">
        <f>IF('Mapa final SI'!F142="","",'Mapa final SI'!F142)</f>
        <v/>
      </c>
      <c r="F139" s="733" t="str">
        <f>IF('Mapa final SI'!L142="","",'Mapa final SI'!L142)</f>
        <v/>
      </c>
      <c r="G139" s="733" t="str">
        <f>IF('Mapa final SI'!P142="","",'Mapa final SI'!P142)</f>
        <v/>
      </c>
      <c r="H139" s="8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
        <v/>
      </c>
      <c r="L139" s="356" t="str">
        <f>IF('Mapa final SI'!AH142="","",'Mapa final SI'!AH142)</f>
        <v/>
      </c>
      <c r="M139" s="357" t="str">
        <f>IF('Mapa final SI'!T142="","",'Mapa final SI'!T142)</f>
        <v/>
      </c>
      <c r="N139" s="428"/>
      <c r="O139" s="428"/>
      <c r="P139" s="428"/>
      <c r="Q139" s="429"/>
    </row>
    <row r="140" spans="1:17" ht="43.5" customHeight="1" x14ac:dyDescent="0.25">
      <c r="A140" s="118" t="s">
        <v>672</v>
      </c>
      <c r="B140" s="719"/>
      <c r="C140" s="721"/>
      <c r="D140" s="723"/>
      <c r="E140" s="721"/>
      <c r="F140" s="724"/>
      <c r="G140" s="724"/>
      <c r="H140" s="837"/>
      <c r="I140" s="356" t="str">
        <f>IF('Mapa final SI'!AC143="","",'Mapa final SI'!AC143)</f>
        <v/>
      </c>
      <c r="J140" s="356" t="str">
        <f>IF('Mapa final SI'!AE143="","",'Mapa final SI'!AE143)</f>
        <v/>
      </c>
      <c r="K140" s="356" t="str">
        <f t="shared" si="2"/>
        <v/>
      </c>
      <c r="L140" s="356" t="str">
        <f>IF('Mapa final SI'!AH143="","",'Mapa final SI'!AH143)</f>
        <v/>
      </c>
      <c r="M140" s="357" t="str">
        <f>IF('Mapa final SI'!T143="","",'Mapa final SI'!T143)</f>
        <v/>
      </c>
      <c r="N140" s="428"/>
      <c r="O140" s="428"/>
      <c r="P140" s="428"/>
      <c r="Q140" s="429"/>
    </row>
    <row r="141" spans="1:17" ht="43.5" customHeight="1" x14ac:dyDescent="0.25">
      <c r="A141" s="118" t="s">
        <v>673</v>
      </c>
      <c r="B141" s="719"/>
      <c r="C141" s="721"/>
      <c r="D141" s="723"/>
      <c r="E141" s="721"/>
      <c r="F141" s="724"/>
      <c r="G141" s="724"/>
      <c r="H141" s="837"/>
      <c r="I141" s="356" t="str">
        <f>IF('Mapa final SI'!AC144="","",'Mapa final SI'!AC144)</f>
        <v/>
      </c>
      <c r="J141" s="356" t="str">
        <f>IF('Mapa final SI'!AE144="","",'Mapa final SI'!AE144)</f>
        <v/>
      </c>
      <c r="K141" s="356" t="str">
        <f t="shared" si="2"/>
        <v/>
      </c>
      <c r="L141" s="356" t="str">
        <f>IF('Mapa final SI'!AH144="","",'Mapa final SI'!AH144)</f>
        <v/>
      </c>
      <c r="M141" s="357" t="str">
        <f>IF('Mapa final SI'!T144="","",'Mapa final SI'!T144)</f>
        <v/>
      </c>
      <c r="N141" s="428"/>
      <c r="O141" s="428"/>
      <c r="P141" s="428"/>
      <c r="Q141" s="429"/>
    </row>
    <row r="142" spans="1:17" ht="43.5" customHeight="1" x14ac:dyDescent="0.25">
      <c r="A142" s="118" t="s">
        <v>674</v>
      </c>
      <c r="B142" s="719"/>
      <c r="C142" s="721"/>
      <c r="D142" s="723"/>
      <c r="E142" s="721"/>
      <c r="F142" s="724"/>
      <c r="G142" s="724"/>
      <c r="H142" s="837"/>
      <c r="I142" s="356" t="str">
        <f>IF('Mapa final SI'!AC145="","",'Mapa final SI'!AC145)</f>
        <v/>
      </c>
      <c r="J142" s="356" t="str">
        <f>IF('Mapa final SI'!AE145="","",'Mapa final SI'!AE145)</f>
        <v/>
      </c>
      <c r="K142" s="356" t="str">
        <f t="shared" si="2"/>
        <v/>
      </c>
      <c r="L142" s="356" t="str">
        <f>IF('Mapa final SI'!AH145="","",'Mapa final SI'!AH145)</f>
        <v/>
      </c>
      <c r="M142" s="357" t="str">
        <f>IF('Mapa final SI'!T145="","",'Mapa final SI'!T145)</f>
        <v/>
      </c>
      <c r="N142" s="428"/>
      <c r="O142" s="428"/>
      <c r="P142" s="428"/>
      <c r="Q142" s="429"/>
    </row>
    <row r="143" spans="1:17" ht="43.5" customHeight="1" x14ac:dyDescent="0.25">
      <c r="A143" s="118" t="s">
        <v>675</v>
      </c>
      <c r="B143" s="719"/>
      <c r="C143" s="721"/>
      <c r="D143" s="723"/>
      <c r="E143" s="721"/>
      <c r="F143" s="724"/>
      <c r="G143" s="724"/>
      <c r="H143" s="837"/>
      <c r="I143" s="356" t="str">
        <f>IF('Mapa final SI'!AC146="","",'Mapa final SI'!AC146)</f>
        <v/>
      </c>
      <c r="J143" s="356" t="str">
        <f>IF('Mapa final SI'!AE146="","",'Mapa final SI'!AE146)</f>
        <v/>
      </c>
      <c r="K143" s="356" t="str">
        <f t="shared" si="2"/>
        <v/>
      </c>
      <c r="L143" s="356" t="str">
        <f>IF('Mapa final SI'!AH146="","",'Mapa final SI'!AH146)</f>
        <v/>
      </c>
      <c r="M143" s="357" t="str">
        <f>IF('Mapa final SI'!T146="","",'Mapa final SI'!T146)</f>
        <v/>
      </c>
      <c r="N143" s="428"/>
      <c r="O143" s="428"/>
      <c r="P143" s="428"/>
      <c r="Q143" s="429"/>
    </row>
    <row r="144" spans="1:17" ht="43.5" customHeight="1" x14ac:dyDescent="0.25">
      <c r="A144" s="118" t="s">
        <v>676</v>
      </c>
      <c r="B144" s="719"/>
      <c r="C144" s="721"/>
      <c r="D144" s="723"/>
      <c r="E144" s="721"/>
      <c r="F144" s="724"/>
      <c r="G144" s="724"/>
      <c r="H144" s="734"/>
      <c r="I144" s="356" t="str">
        <f>IF('Mapa final SI'!AC147="","",'Mapa final SI'!AC147)</f>
        <v/>
      </c>
      <c r="J144" s="356" t="str">
        <f>IF('Mapa final SI'!AE147="","",'Mapa final SI'!AE147)</f>
        <v/>
      </c>
      <c r="K144" s="356" t="str">
        <f t="shared" si="2"/>
        <v/>
      </c>
      <c r="L144" s="356" t="str">
        <f>IF('Mapa final SI'!AH147="","",'Mapa final SI'!AH147)</f>
        <v/>
      </c>
      <c r="M144" s="357" t="str">
        <f>IF('Mapa final SI'!T147="","",'Mapa final SI'!T147)</f>
        <v/>
      </c>
      <c r="N144" s="428"/>
      <c r="O144" s="428"/>
      <c r="P144" s="428"/>
      <c r="Q144" s="429"/>
    </row>
    <row r="145" spans="1:17" ht="43.5" customHeight="1" x14ac:dyDescent="0.25">
      <c r="A145" s="118" t="s">
        <v>677</v>
      </c>
      <c r="B145" s="718"/>
      <c r="C145" s="720" t="str">
        <f>IF('Mapa final SI'!G148="","",'Mapa final SI'!G148)</f>
        <v/>
      </c>
      <c r="D145" s="722"/>
      <c r="E145" s="720" t="str">
        <f>IF('Mapa final SI'!F148="","",'Mapa final SI'!F148)</f>
        <v/>
      </c>
      <c r="F145" s="733" t="str">
        <f>IF('Mapa final SI'!L148="","",'Mapa final SI'!L148)</f>
        <v/>
      </c>
      <c r="G145" s="733" t="str">
        <f>IF('Mapa final SI'!P148="","",'Mapa final SI'!P148)</f>
        <v/>
      </c>
      <c r="H145" s="8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
        <v/>
      </c>
      <c r="L145" s="356" t="str">
        <f>IF('Mapa final SI'!AH148="","",'Mapa final SI'!AH148)</f>
        <v/>
      </c>
      <c r="M145" s="357" t="str">
        <f>IF('Mapa final SI'!T148="","",'Mapa final SI'!T148)</f>
        <v/>
      </c>
      <c r="N145" s="428"/>
      <c r="O145" s="428"/>
      <c r="P145" s="428"/>
      <c r="Q145" s="429"/>
    </row>
    <row r="146" spans="1:17" ht="43.5" customHeight="1" x14ac:dyDescent="0.25">
      <c r="A146" s="118" t="s">
        <v>678</v>
      </c>
      <c r="B146" s="719"/>
      <c r="C146" s="721"/>
      <c r="D146" s="723"/>
      <c r="E146" s="721"/>
      <c r="F146" s="724"/>
      <c r="G146" s="724"/>
      <c r="H146" s="837"/>
      <c r="I146" s="356" t="str">
        <f>IF('Mapa final SI'!AC149="","",'Mapa final SI'!AC149)</f>
        <v/>
      </c>
      <c r="J146" s="356" t="str">
        <f>IF('Mapa final SI'!AE149="","",'Mapa final SI'!AE149)</f>
        <v/>
      </c>
      <c r="K146" s="356" t="str">
        <f t="shared" si="2"/>
        <v/>
      </c>
      <c r="L146" s="356" t="str">
        <f>IF('Mapa final SI'!AH149="","",'Mapa final SI'!AH149)</f>
        <v/>
      </c>
      <c r="M146" s="357" t="str">
        <f>IF('Mapa final SI'!T149="","",'Mapa final SI'!T149)</f>
        <v/>
      </c>
      <c r="N146" s="428"/>
      <c r="O146" s="428"/>
      <c r="P146" s="428"/>
      <c r="Q146" s="429"/>
    </row>
    <row r="147" spans="1:17" ht="43.5" customHeight="1" x14ac:dyDescent="0.25">
      <c r="A147" s="118" t="s">
        <v>679</v>
      </c>
      <c r="B147" s="719"/>
      <c r="C147" s="721"/>
      <c r="D147" s="723"/>
      <c r="E147" s="721"/>
      <c r="F147" s="724"/>
      <c r="G147" s="724"/>
      <c r="H147" s="837"/>
      <c r="I147" s="356" t="str">
        <f>IF('Mapa final SI'!AC150="","",'Mapa final SI'!AC150)</f>
        <v/>
      </c>
      <c r="J147" s="356" t="str">
        <f>IF('Mapa final SI'!AE150="","",'Mapa final SI'!AE150)</f>
        <v/>
      </c>
      <c r="K147" s="356" t="str">
        <f t="shared" si="2"/>
        <v/>
      </c>
      <c r="L147" s="356" t="str">
        <f>IF('Mapa final SI'!AH150="","",'Mapa final SI'!AH150)</f>
        <v/>
      </c>
      <c r="M147" s="357" t="str">
        <f>IF('Mapa final SI'!T150="","",'Mapa final SI'!T150)</f>
        <v/>
      </c>
      <c r="N147" s="428"/>
      <c r="O147" s="428"/>
      <c r="P147" s="428"/>
      <c r="Q147" s="429"/>
    </row>
    <row r="148" spans="1:17" ht="43.5" customHeight="1" x14ac:dyDescent="0.25">
      <c r="A148" s="118" t="s">
        <v>680</v>
      </c>
      <c r="B148" s="719"/>
      <c r="C148" s="721"/>
      <c r="D148" s="723"/>
      <c r="E148" s="721"/>
      <c r="F148" s="724"/>
      <c r="G148" s="724"/>
      <c r="H148" s="837"/>
      <c r="I148" s="356" t="str">
        <f>IF('Mapa final SI'!AC151="","",'Mapa final SI'!AC151)</f>
        <v/>
      </c>
      <c r="J148" s="356" t="str">
        <f>IF('Mapa final SI'!AE151="","",'Mapa final SI'!AE151)</f>
        <v/>
      </c>
      <c r="K148" s="356" t="str">
        <f t="shared" si="2"/>
        <v/>
      </c>
      <c r="L148" s="356" t="str">
        <f>IF('Mapa final SI'!AH151="","",'Mapa final SI'!AH151)</f>
        <v/>
      </c>
      <c r="M148" s="357" t="str">
        <f>IF('Mapa final SI'!T151="","",'Mapa final SI'!T151)</f>
        <v/>
      </c>
      <c r="N148" s="428"/>
      <c r="O148" s="428"/>
      <c r="P148" s="428"/>
      <c r="Q148" s="429"/>
    </row>
    <row r="149" spans="1:17" ht="43.5" customHeight="1" x14ac:dyDescent="0.25">
      <c r="A149" s="118" t="s">
        <v>681</v>
      </c>
      <c r="B149" s="719"/>
      <c r="C149" s="721"/>
      <c r="D149" s="723"/>
      <c r="E149" s="721"/>
      <c r="F149" s="724"/>
      <c r="G149" s="724"/>
      <c r="H149" s="837"/>
      <c r="I149" s="356" t="str">
        <f>IF('Mapa final SI'!AC152="","",'Mapa final SI'!AC152)</f>
        <v/>
      </c>
      <c r="J149" s="356" t="str">
        <f>IF('Mapa final SI'!AE152="","",'Mapa final SI'!AE152)</f>
        <v/>
      </c>
      <c r="K149" s="356" t="str">
        <f t="shared" si="2"/>
        <v/>
      </c>
      <c r="L149" s="356" t="str">
        <f>IF('Mapa final SI'!AH152="","",'Mapa final SI'!AH152)</f>
        <v/>
      </c>
      <c r="M149" s="357" t="str">
        <f>IF('Mapa final SI'!T152="","",'Mapa final SI'!T152)</f>
        <v/>
      </c>
      <c r="N149" s="428"/>
      <c r="O149" s="428"/>
      <c r="P149" s="428"/>
      <c r="Q149" s="429"/>
    </row>
    <row r="150" spans="1:17" ht="43.5" customHeight="1" x14ac:dyDescent="0.25">
      <c r="A150" s="118" t="s">
        <v>682</v>
      </c>
      <c r="B150" s="719"/>
      <c r="C150" s="721"/>
      <c r="D150" s="723"/>
      <c r="E150" s="721"/>
      <c r="F150" s="724"/>
      <c r="G150" s="724"/>
      <c r="H150" s="734"/>
      <c r="I150" s="356" t="str">
        <f>IF('Mapa final SI'!AC153="","",'Mapa final SI'!AC153)</f>
        <v/>
      </c>
      <c r="J150" s="356" t="str">
        <f>IF('Mapa final SI'!AE153="","",'Mapa final SI'!AE153)</f>
        <v/>
      </c>
      <c r="K150" s="356" t="str">
        <f t="shared" si="2"/>
        <v/>
      </c>
      <c r="L150" s="356" t="str">
        <f>IF('Mapa final SI'!AH153="","",'Mapa final SI'!AH153)</f>
        <v/>
      </c>
      <c r="M150" s="357" t="str">
        <f>IF('Mapa final SI'!T153="","",'Mapa final SI'!T153)</f>
        <v/>
      </c>
      <c r="N150" s="428"/>
      <c r="O150" s="428"/>
      <c r="P150" s="428"/>
      <c r="Q150" s="429"/>
    </row>
    <row r="151" spans="1:17" ht="43.5" customHeight="1" x14ac:dyDescent="0.25">
      <c r="A151" s="118" t="s">
        <v>683</v>
      </c>
      <c r="B151" s="718"/>
      <c r="C151" s="720" t="str">
        <f>IF('Mapa final SI'!G154="","",'Mapa final SI'!G154)</f>
        <v/>
      </c>
      <c r="D151" s="722"/>
      <c r="E151" s="720" t="str">
        <f>IF('Mapa final SI'!F154="","",'Mapa final SI'!F154)</f>
        <v/>
      </c>
      <c r="F151" s="733" t="str">
        <f>IF('Mapa final SI'!L154="","",'Mapa final SI'!L154)</f>
        <v/>
      </c>
      <c r="G151" s="733" t="str">
        <f>IF('Mapa final SI'!P154="","",'Mapa final SI'!P154)</f>
        <v/>
      </c>
      <c r="H151" s="8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
        <v/>
      </c>
      <c r="L151" s="356" t="str">
        <f>IF('Mapa final SI'!AH154="","",'Mapa final SI'!AH154)</f>
        <v/>
      </c>
      <c r="M151" s="357" t="str">
        <f>IF('Mapa final SI'!T154="","",'Mapa final SI'!T154)</f>
        <v/>
      </c>
      <c r="N151" s="428"/>
      <c r="O151" s="428"/>
      <c r="P151" s="428"/>
      <c r="Q151" s="429"/>
    </row>
    <row r="152" spans="1:17" ht="43.5" customHeight="1" x14ac:dyDescent="0.25">
      <c r="A152" s="118" t="s">
        <v>684</v>
      </c>
      <c r="B152" s="719"/>
      <c r="C152" s="721"/>
      <c r="D152" s="723"/>
      <c r="E152" s="721"/>
      <c r="F152" s="724"/>
      <c r="G152" s="724"/>
      <c r="H152" s="837"/>
      <c r="I152" s="356" t="str">
        <f>IF('Mapa final SI'!AC155="","",'Mapa final SI'!AC155)</f>
        <v/>
      </c>
      <c r="J152" s="356" t="str">
        <f>IF('Mapa final SI'!AE155="","",'Mapa final SI'!AE155)</f>
        <v/>
      </c>
      <c r="K152" s="356" t="str">
        <f t="shared" si="2"/>
        <v/>
      </c>
      <c r="L152" s="356" t="str">
        <f>IF('Mapa final SI'!AH155="","",'Mapa final SI'!AH155)</f>
        <v/>
      </c>
      <c r="M152" s="357" t="str">
        <f>IF('Mapa final SI'!T155="","",'Mapa final SI'!T155)</f>
        <v/>
      </c>
      <c r="N152" s="428"/>
      <c r="O152" s="428"/>
      <c r="P152" s="428"/>
      <c r="Q152" s="429"/>
    </row>
    <row r="153" spans="1:17" ht="43.5" customHeight="1" x14ac:dyDescent="0.25">
      <c r="A153" s="118" t="s">
        <v>685</v>
      </c>
      <c r="B153" s="719"/>
      <c r="C153" s="721"/>
      <c r="D153" s="723"/>
      <c r="E153" s="721"/>
      <c r="F153" s="724"/>
      <c r="G153" s="724"/>
      <c r="H153" s="837"/>
      <c r="I153" s="356" t="str">
        <f>IF('Mapa final SI'!AC156="","",'Mapa final SI'!AC156)</f>
        <v/>
      </c>
      <c r="J153" s="356" t="str">
        <f>IF('Mapa final SI'!AE156="","",'Mapa final SI'!AE156)</f>
        <v/>
      </c>
      <c r="K153" s="356" t="str">
        <f t="shared" si="2"/>
        <v/>
      </c>
      <c r="L153" s="356" t="str">
        <f>IF('Mapa final SI'!AH156="","",'Mapa final SI'!AH156)</f>
        <v/>
      </c>
      <c r="M153" s="357" t="str">
        <f>IF('Mapa final SI'!T156="","",'Mapa final SI'!T156)</f>
        <v/>
      </c>
      <c r="N153" s="428"/>
      <c r="O153" s="428"/>
      <c r="P153" s="428"/>
      <c r="Q153" s="429"/>
    </row>
    <row r="154" spans="1:17" ht="43.5" customHeight="1" x14ac:dyDescent="0.25">
      <c r="A154" s="118" t="s">
        <v>686</v>
      </c>
      <c r="B154" s="719"/>
      <c r="C154" s="721"/>
      <c r="D154" s="723"/>
      <c r="E154" s="721"/>
      <c r="F154" s="724"/>
      <c r="G154" s="724"/>
      <c r="H154" s="837"/>
      <c r="I154" s="356" t="str">
        <f>IF('Mapa final SI'!AC157="","",'Mapa final SI'!AC157)</f>
        <v/>
      </c>
      <c r="J154" s="356" t="str">
        <f>IF('Mapa final SI'!AE157="","",'Mapa final SI'!AE157)</f>
        <v/>
      </c>
      <c r="K154" s="356" t="str">
        <f t="shared" si="2"/>
        <v/>
      </c>
      <c r="L154" s="356" t="str">
        <f>IF('Mapa final SI'!AH157="","",'Mapa final SI'!AH157)</f>
        <v/>
      </c>
      <c r="M154" s="357" t="str">
        <f>IF('Mapa final SI'!T157="","",'Mapa final SI'!T157)</f>
        <v/>
      </c>
      <c r="N154" s="428"/>
      <c r="O154" s="428"/>
      <c r="P154" s="428"/>
      <c r="Q154" s="429"/>
    </row>
    <row r="155" spans="1:17" ht="43.5" customHeight="1" x14ac:dyDescent="0.25">
      <c r="A155" s="118" t="s">
        <v>687</v>
      </c>
      <c r="B155" s="719"/>
      <c r="C155" s="721"/>
      <c r="D155" s="723"/>
      <c r="E155" s="721"/>
      <c r="F155" s="724"/>
      <c r="G155" s="724"/>
      <c r="H155" s="837"/>
      <c r="I155" s="356" t="str">
        <f>IF('Mapa final SI'!AC158="","",'Mapa final SI'!AC158)</f>
        <v/>
      </c>
      <c r="J155" s="356" t="str">
        <f>IF('Mapa final SI'!AE158="","",'Mapa final SI'!AE158)</f>
        <v/>
      </c>
      <c r="K155" s="356" t="str">
        <f t="shared" si="2"/>
        <v/>
      </c>
      <c r="L155" s="356" t="str">
        <f>IF('Mapa final SI'!AH158="","",'Mapa final SI'!AH158)</f>
        <v/>
      </c>
      <c r="M155" s="357" t="str">
        <f>IF('Mapa final SI'!T158="","",'Mapa final SI'!T158)</f>
        <v/>
      </c>
      <c r="N155" s="428"/>
      <c r="O155" s="428"/>
      <c r="P155" s="428"/>
      <c r="Q155" s="429"/>
    </row>
    <row r="156" spans="1:17" ht="43.5" customHeight="1" x14ac:dyDescent="0.25">
      <c r="A156" s="118" t="s">
        <v>688</v>
      </c>
      <c r="B156" s="719"/>
      <c r="C156" s="721"/>
      <c r="D156" s="723"/>
      <c r="E156" s="721"/>
      <c r="F156" s="724"/>
      <c r="G156" s="724"/>
      <c r="H156" s="734"/>
      <c r="I156" s="356" t="str">
        <f>IF('Mapa final SI'!AC159="","",'Mapa final SI'!AC159)</f>
        <v/>
      </c>
      <c r="J156" s="356" t="str">
        <f>IF('Mapa final SI'!AE159="","",'Mapa final SI'!AE159)</f>
        <v/>
      </c>
      <c r="K156" s="356" t="str">
        <f t="shared" si="2"/>
        <v/>
      </c>
      <c r="L156" s="356" t="str">
        <f>IF('Mapa final SI'!AH159="","",'Mapa final SI'!AH159)</f>
        <v/>
      </c>
      <c r="M156" s="357" t="str">
        <f>IF('Mapa final SI'!T159="","",'Mapa final SI'!T159)</f>
        <v/>
      </c>
      <c r="N156" s="428"/>
      <c r="O156" s="428"/>
      <c r="P156" s="428"/>
      <c r="Q156" s="429"/>
    </row>
    <row r="157" spans="1:17" ht="43.5" customHeight="1" x14ac:dyDescent="0.25">
      <c r="A157" s="118" t="s">
        <v>689</v>
      </c>
      <c r="B157" s="718"/>
      <c r="C157" s="720" t="str">
        <f>IF('Mapa final SI'!G160="","",'Mapa final SI'!G160)</f>
        <v/>
      </c>
      <c r="D157" s="722"/>
      <c r="E157" s="720" t="str">
        <f>IF('Mapa final SI'!F160="","",'Mapa final SI'!F160)</f>
        <v/>
      </c>
      <c r="F157" s="733" t="str">
        <f>IF('Mapa final SI'!L160="","",'Mapa final SI'!L160)</f>
        <v/>
      </c>
      <c r="G157" s="733" t="str">
        <f>IF('Mapa final SI'!P160="","",'Mapa final SI'!P160)</f>
        <v/>
      </c>
      <c r="H157" s="8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
        <v/>
      </c>
      <c r="L157" s="356" t="str">
        <f>IF('Mapa final SI'!AH160="","",'Mapa final SI'!AH160)</f>
        <v/>
      </c>
      <c r="M157" s="357" t="str">
        <f>IF('Mapa final SI'!T160="","",'Mapa final SI'!T160)</f>
        <v/>
      </c>
      <c r="N157" s="428"/>
      <c r="O157" s="428"/>
      <c r="P157" s="428"/>
      <c r="Q157" s="429"/>
    </row>
    <row r="158" spans="1:17" ht="43.5" customHeight="1" x14ac:dyDescent="0.25">
      <c r="A158" s="118" t="s">
        <v>690</v>
      </c>
      <c r="B158" s="719"/>
      <c r="C158" s="721"/>
      <c r="D158" s="723"/>
      <c r="E158" s="721"/>
      <c r="F158" s="724"/>
      <c r="G158" s="724"/>
      <c r="H158" s="837"/>
      <c r="I158" s="356" t="str">
        <f>IF('Mapa final SI'!AC161="","",'Mapa final SI'!AC161)</f>
        <v/>
      </c>
      <c r="J158" s="356" t="str">
        <f>IF('Mapa final SI'!AE161="","",'Mapa final SI'!AE161)</f>
        <v/>
      </c>
      <c r="K158" s="356" t="str">
        <f t="shared" si="2"/>
        <v/>
      </c>
      <c r="L158" s="356" t="str">
        <f>IF('Mapa final SI'!AH161="","",'Mapa final SI'!AH161)</f>
        <v/>
      </c>
      <c r="M158" s="357" t="str">
        <f>IF('Mapa final SI'!T161="","",'Mapa final SI'!T161)</f>
        <v/>
      </c>
      <c r="N158" s="428"/>
      <c r="O158" s="428"/>
      <c r="P158" s="428"/>
      <c r="Q158" s="429"/>
    </row>
    <row r="159" spans="1:17" ht="43.5" customHeight="1" x14ac:dyDescent="0.25">
      <c r="A159" s="118" t="s">
        <v>691</v>
      </c>
      <c r="B159" s="719"/>
      <c r="C159" s="721"/>
      <c r="D159" s="723"/>
      <c r="E159" s="721"/>
      <c r="F159" s="724"/>
      <c r="G159" s="724"/>
      <c r="H159" s="837"/>
      <c r="I159" s="356" t="str">
        <f>IF('Mapa final SI'!AC162="","",'Mapa final SI'!AC162)</f>
        <v/>
      </c>
      <c r="J159" s="356" t="str">
        <f>IF('Mapa final SI'!AE162="","",'Mapa final SI'!AE162)</f>
        <v/>
      </c>
      <c r="K159" s="356" t="str">
        <f t="shared" si="2"/>
        <v/>
      </c>
      <c r="L159" s="356" t="str">
        <f>IF('Mapa final SI'!AH162="","",'Mapa final SI'!AH162)</f>
        <v/>
      </c>
      <c r="M159" s="357" t="str">
        <f>IF('Mapa final SI'!T162="","",'Mapa final SI'!T162)</f>
        <v/>
      </c>
      <c r="N159" s="428"/>
      <c r="O159" s="428"/>
      <c r="P159" s="428"/>
      <c r="Q159" s="429"/>
    </row>
    <row r="160" spans="1:17" ht="43.5" customHeight="1" x14ac:dyDescent="0.25">
      <c r="A160" s="118" t="s">
        <v>692</v>
      </c>
      <c r="B160" s="719"/>
      <c r="C160" s="721"/>
      <c r="D160" s="723"/>
      <c r="E160" s="721"/>
      <c r="F160" s="724"/>
      <c r="G160" s="724"/>
      <c r="H160" s="837"/>
      <c r="I160" s="356" t="str">
        <f>IF('Mapa final SI'!AC163="","",'Mapa final SI'!AC163)</f>
        <v/>
      </c>
      <c r="J160" s="356" t="str">
        <f>IF('Mapa final SI'!AE163="","",'Mapa final SI'!AE163)</f>
        <v/>
      </c>
      <c r="K160" s="356" t="str">
        <f t="shared" si="2"/>
        <v/>
      </c>
      <c r="L160" s="356" t="str">
        <f>IF('Mapa final SI'!AH163="","",'Mapa final SI'!AH163)</f>
        <v/>
      </c>
      <c r="M160" s="357" t="str">
        <f>IF('Mapa final SI'!T163="","",'Mapa final SI'!T163)</f>
        <v/>
      </c>
      <c r="N160" s="428"/>
      <c r="O160" s="428"/>
      <c r="P160" s="428"/>
      <c r="Q160" s="429"/>
    </row>
    <row r="161" spans="1:17" ht="43.5" customHeight="1" x14ac:dyDescent="0.25">
      <c r="A161" s="118" t="s">
        <v>693</v>
      </c>
      <c r="B161" s="719"/>
      <c r="C161" s="721"/>
      <c r="D161" s="723"/>
      <c r="E161" s="721"/>
      <c r="F161" s="724"/>
      <c r="G161" s="724"/>
      <c r="H161" s="837"/>
      <c r="I161" s="356" t="str">
        <f>IF('Mapa final SI'!AC164="","",'Mapa final SI'!AC164)</f>
        <v/>
      </c>
      <c r="J161" s="356" t="str">
        <f>IF('Mapa final SI'!AE164="","",'Mapa final SI'!AE164)</f>
        <v/>
      </c>
      <c r="K161" s="356" t="str">
        <f t="shared" si="2"/>
        <v/>
      </c>
      <c r="L161" s="356" t="str">
        <f>IF('Mapa final SI'!AH164="","",'Mapa final SI'!AH164)</f>
        <v/>
      </c>
      <c r="M161" s="357" t="str">
        <f>IF('Mapa final SI'!T164="","",'Mapa final SI'!T164)</f>
        <v/>
      </c>
      <c r="N161" s="428"/>
      <c r="O161" s="428"/>
      <c r="P161" s="428"/>
      <c r="Q161" s="429"/>
    </row>
    <row r="162" spans="1:17" ht="43.5" customHeight="1" x14ac:dyDescent="0.25">
      <c r="A162" s="118" t="s">
        <v>694</v>
      </c>
      <c r="B162" s="719"/>
      <c r="C162" s="721"/>
      <c r="D162" s="723"/>
      <c r="E162" s="721"/>
      <c r="F162" s="724"/>
      <c r="G162" s="724"/>
      <c r="H162" s="734"/>
      <c r="I162" s="356" t="str">
        <f>IF('Mapa final SI'!AC165="","",'Mapa final SI'!AC165)</f>
        <v/>
      </c>
      <c r="J162" s="356" t="str">
        <f>IF('Mapa final SI'!AE165="","",'Mapa final SI'!AE165)</f>
        <v/>
      </c>
      <c r="K162" s="356" t="str">
        <f t="shared" si="2"/>
        <v/>
      </c>
      <c r="L162" s="356" t="str">
        <f>IF('Mapa final SI'!AH165="","",'Mapa final SI'!AH165)</f>
        <v/>
      </c>
      <c r="M162" s="357" t="str">
        <f>IF('Mapa final SI'!T165="","",'Mapa final SI'!T165)</f>
        <v/>
      </c>
      <c r="N162" s="428"/>
      <c r="O162" s="428"/>
      <c r="P162" s="428"/>
      <c r="Q162" s="429"/>
    </row>
    <row r="163" spans="1:17" ht="43.5" customHeight="1" x14ac:dyDescent="0.25">
      <c r="A163" s="118" t="s">
        <v>695</v>
      </c>
      <c r="B163" s="718"/>
      <c r="C163" s="720" t="str">
        <f>IF('Mapa final SI'!G166="","",'Mapa final SI'!G166)</f>
        <v/>
      </c>
      <c r="D163" s="722"/>
      <c r="E163" s="720" t="str">
        <f>IF('Mapa final SI'!F166="","",'Mapa final SI'!F166)</f>
        <v/>
      </c>
      <c r="F163" s="733" t="str">
        <f>IF('Mapa final SI'!L166="","",'Mapa final SI'!L166)</f>
        <v/>
      </c>
      <c r="G163" s="733" t="str">
        <f>IF('Mapa final SI'!P166="","",'Mapa final SI'!P166)</f>
        <v/>
      </c>
      <c r="H163" s="8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
        <v/>
      </c>
      <c r="L163" s="356" t="str">
        <f>IF('Mapa final SI'!AH166="","",'Mapa final SI'!AH166)</f>
        <v/>
      </c>
      <c r="M163" s="357" t="str">
        <f>IF('Mapa final SI'!T166="","",'Mapa final SI'!T166)</f>
        <v/>
      </c>
      <c r="N163" s="428"/>
      <c r="O163" s="428"/>
      <c r="P163" s="428"/>
      <c r="Q163" s="429"/>
    </row>
    <row r="164" spans="1:17" ht="43.5" customHeight="1" x14ac:dyDescent="0.25">
      <c r="A164" s="118" t="s">
        <v>696</v>
      </c>
      <c r="B164" s="719"/>
      <c r="C164" s="721"/>
      <c r="D164" s="723"/>
      <c r="E164" s="721"/>
      <c r="F164" s="724"/>
      <c r="G164" s="724"/>
      <c r="H164" s="837"/>
      <c r="I164" s="356" t="str">
        <f>IF('Mapa final SI'!AC167="","",'Mapa final SI'!AC167)</f>
        <v/>
      </c>
      <c r="J164" s="356" t="str">
        <f>IF('Mapa final SI'!AE167="","",'Mapa final SI'!AE167)</f>
        <v/>
      </c>
      <c r="K164" s="356" t="str">
        <f t="shared" si="2"/>
        <v/>
      </c>
      <c r="L164" s="356" t="str">
        <f>IF('Mapa final SI'!AH167="","",'Mapa final SI'!AH167)</f>
        <v/>
      </c>
      <c r="M164" s="357" t="str">
        <f>IF('Mapa final SI'!T167="","",'Mapa final SI'!T167)</f>
        <v/>
      </c>
      <c r="N164" s="428"/>
      <c r="O164" s="428"/>
      <c r="P164" s="428"/>
      <c r="Q164" s="429"/>
    </row>
    <row r="165" spans="1:17" ht="43.5" customHeight="1" x14ac:dyDescent="0.25">
      <c r="A165" s="118" t="s">
        <v>697</v>
      </c>
      <c r="B165" s="719"/>
      <c r="C165" s="721"/>
      <c r="D165" s="723"/>
      <c r="E165" s="721"/>
      <c r="F165" s="724"/>
      <c r="G165" s="724"/>
      <c r="H165" s="837"/>
      <c r="I165" s="356" t="str">
        <f>IF('Mapa final SI'!AC168="","",'Mapa final SI'!AC168)</f>
        <v/>
      </c>
      <c r="J165" s="356" t="str">
        <f>IF('Mapa final SI'!AE168="","",'Mapa final SI'!AE168)</f>
        <v/>
      </c>
      <c r="K165" s="356" t="str">
        <f t="shared" si="2"/>
        <v/>
      </c>
      <c r="L165" s="356" t="str">
        <f>IF('Mapa final SI'!AH168="","",'Mapa final SI'!AH168)</f>
        <v/>
      </c>
      <c r="M165" s="357" t="str">
        <f>IF('Mapa final SI'!T168="","",'Mapa final SI'!T168)</f>
        <v/>
      </c>
      <c r="N165" s="428"/>
      <c r="O165" s="428"/>
      <c r="P165" s="428"/>
      <c r="Q165" s="429"/>
    </row>
    <row r="166" spans="1:17" ht="43.5" customHeight="1" x14ac:dyDescent="0.25">
      <c r="A166" s="118" t="s">
        <v>698</v>
      </c>
      <c r="B166" s="719"/>
      <c r="C166" s="721"/>
      <c r="D166" s="723"/>
      <c r="E166" s="721"/>
      <c r="F166" s="724"/>
      <c r="G166" s="724"/>
      <c r="H166" s="837"/>
      <c r="I166" s="356" t="str">
        <f>IF('Mapa final SI'!AC169="","",'Mapa final SI'!AC169)</f>
        <v/>
      </c>
      <c r="J166" s="356" t="str">
        <f>IF('Mapa final SI'!AE169="","",'Mapa final SI'!AE169)</f>
        <v/>
      </c>
      <c r="K166" s="356" t="str">
        <f t="shared" si="2"/>
        <v/>
      </c>
      <c r="L166" s="356" t="str">
        <f>IF('Mapa final SI'!AH169="","",'Mapa final SI'!AH169)</f>
        <v/>
      </c>
      <c r="M166" s="357" t="str">
        <f>IF('Mapa final SI'!T169="","",'Mapa final SI'!T169)</f>
        <v/>
      </c>
      <c r="N166" s="428"/>
      <c r="O166" s="428"/>
      <c r="P166" s="428"/>
      <c r="Q166" s="429"/>
    </row>
    <row r="167" spans="1:17" ht="43.5" customHeight="1" x14ac:dyDescent="0.25">
      <c r="A167" s="118" t="s">
        <v>699</v>
      </c>
      <c r="B167" s="719"/>
      <c r="C167" s="721"/>
      <c r="D167" s="723"/>
      <c r="E167" s="721"/>
      <c r="F167" s="724"/>
      <c r="G167" s="724"/>
      <c r="H167" s="837"/>
      <c r="I167" s="356" t="str">
        <f>IF('Mapa final SI'!AC170="","",'Mapa final SI'!AC170)</f>
        <v/>
      </c>
      <c r="J167" s="356" t="str">
        <f>IF('Mapa final SI'!AE170="","",'Mapa final SI'!AE170)</f>
        <v/>
      </c>
      <c r="K167" s="356" t="str">
        <f t="shared" si="2"/>
        <v/>
      </c>
      <c r="L167" s="356" t="str">
        <f>IF('Mapa final SI'!AH170="","",'Mapa final SI'!AH170)</f>
        <v/>
      </c>
      <c r="M167" s="357" t="str">
        <f>IF('Mapa final SI'!T170="","",'Mapa final SI'!T170)</f>
        <v/>
      </c>
      <c r="N167" s="428"/>
      <c r="O167" s="428"/>
      <c r="P167" s="428"/>
      <c r="Q167" s="429"/>
    </row>
    <row r="168" spans="1:17" ht="43.5" customHeight="1" x14ac:dyDescent="0.25">
      <c r="A168" s="118" t="s">
        <v>700</v>
      </c>
      <c r="B168" s="719"/>
      <c r="C168" s="721"/>
      <c r="D168" s="723"/>
      <c r="E168" s="721"/>
      <c r="F168" s="724"/>
      <c r="G168" s="724"/>
      <c r="H168" s="734"/>
      <c r="I168" s="356" t="str">
        <f>IF('Mapa final SI'!AC171="","",'Mapa final SI'!AC171)</f>
        <v/>
      </c>
      <c r="J168" s="356" t="str">
        <f>IF('Mapa final SI'!AE171="","",'Mapa final SI'!AE171)</f>
        <v/>
      </c>
      <c r="K168" s="356" t="str">
        <f t="shared" si="2"/>
        <v/>
      </c>
      <c r="L168" s="356" t="str">
        <f>IF('Mapa final SI'!AH171="","",'Mapa final SI'!AH171)</f>
        <v/>
      </c>
      <c r="M168" s="357" t="str">
        <f>IF('Mapa final SI'!T171="","",'Mapa final SI'!T171)</f>
        <v/>
      </c>
      <c r="N168" s="428"/>
      <c r="O168" s="428"/>
      <c r="P168" s="428"/>
      <c r="Q168" s="429"/>
    </row>
    <row r="169" spans="1:17" ht="43.5" customHeight="1" x14ac:dyDescent="0.25">
      <c r="A169" s="118" t="s">
        <v>701</v>
      </c>
      <c r="B169" s="718"/>
      <c r="C169" s="720" t="str">
        <f>IF('Mapa final SI'!G172="","",'Mapa final SI'!G172)</f>
        <v/>
      </c>
      <c r="D169" s="722"/>
      <c r="E169" s="720" t="str">
        <f>IF('Mapa final SI'!F172="","",'Mapa final SI'!F172)</f>
        <v/>
      </c>
      <c r="F169" s="733" t="str">
        <f>IF('Mapa final SI'!L172="","",'Mapa final SI'!L172)</f>
        <v/>
      </c>
      <c r="G169" s="733" t="str">
        <f>IF('Mapa final SI'!P172="","",'Mapa final SI'!P172)</f>
        <v/>
      </c>
      <c r="H169" s="8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
        <v/>
      </c>
      <c r="L169" s="356" t="str">
        <f>IF('Mapa final SI'!AH172="","",'Mapa final SI'!AH172)</f>
        <v/>
      </c>
      <c r="M169" s="357" t="str">
        <f>IF('Mapa final SI'!T172="","",'Mapa final SI'!T172)</f>
        <v/>
      </c>
      <c r="N169" s="428"/>
      <c r="O169" s="428"/>
      <c r="P169" s="428"/>
      <c r="Q169" s="429"/>
    </row>
    <row r="170" spans="1:17" ht="43.5" customHeight="1" x14ac:dyDescent="0.25">
      <c r="A170" s="118" t="s">
        <v>702</v>
      </c>
      <c r="B170" s="719"/>
      <c r="C170" s="721"/>
      <c r="D170" s="723"/>
      <c r="E170" s="721"/>
      <c r="F170" s="724"/>
      <c r="G170" s="724"/>
      <c r="H170" s="837"/>
      <c r="I170" s="356" t="str">
        <f>IF('Mapa final SI'!AC173="","",'Mapa final SI'!AC173)</f>
        <v/>
      </c>
      <c r="J170" s="356" t="str">
        <f>IF('Mapa final SI'!AE173="","",'Mapa final SI'!AE173)</f>
        <v/>
      </c>
      <c r="K170" s="356" t="str">
        <f t="shared" si="2"/>
        <v/>
      </c>
      <c r="L170" s="356" t="str">
        <f>IF('Mapa final SI'!AH173="","",'Mapa final SI'!AH173)</f>
        <v/>
      </c>
      <c r="M170" s="357" t="str">
        <f>IF('Mapa final SI'!T173="","",'Mapa final SI'!T173)</f>
        <v/>
      </c>
      <c r="N170" s="428"/>
      <c r="O170" s="428"/>
      <c r="P170" s="428"/>
      <c r="Q170" s="429"/>
    </row>
    <row r="171" spans="1:17" ht="43.5" customHeight="1" x14ac:dyDescent="0.25">
      <c r="A171" s="118" t="s">
        <v>703</v>
      </c>
      <c r="B171" s="719"/>
      <c r="C171" s="721"/>
      <c r="D171" s="723"/>
      <c r="E171" s="721"/>
      <c r="F171" s="724"/>
      <c r="G171" s="724"/>
      <c r="H171" s="837"/>
      <c r="I171" s="356" t="str">
        <f>IF('Mapa final SI'!AC174="","",'Mapa final SI'!AC174)</f>
        <v/>
      </c>
      <c r="J171" s="356" t="str">
        <f>IF('Mapa final SI'!AE174="","",'Mapa final SI'!AE174)</f>
        <v/>
      </c>
      <c r="K171" s="356" t="str">
        <f t="shared" si="2"/>
        <v/>
      </c>
      <c r="L171" s="356" t="str">
        <f>IF('Mapa final SI'!AH174="","",'Mapa final SI'!AH174)</f>
        <v/>
      </c>
      <c r="M171" s="357" t="str">
        <f>IF('Mapa final SI'!T174="","",'Mapa final SI'!T174)</f>
        <v/>
      </c>
      <c r="N171" s="428"/>
      <c r="O171" s="428"/>
      <c r="P171" s="428"/>
      <c r="Q171" s="429"/>
    </row>
    <row r="172" spans="1:17" ht="43.5" customHeight="1" x14ac:dyDescent="0.25">
      <c r="A172" s="118" t="s">
        <v>704</v>
      </c>
      <c r="B172" s="719"/>
      <c r="C172" s="721"/>
      <c r="D172" s="723"/>
      <c r="E172" s="721"/>
      <c r="F172" s="724"/>
      <c r="G172" s="724"/>
      <c r="H172" s="837"/>
      <c r="I172" s="356" t="str">
        <f>IF('Mapa final SI'!AC175="","",'Mapa final SI'!AC175)</f>
        <v/>
      </c>
      <c r="J172" s="356" t="str">
        <f>IF('Mapa final SI'!AE175="","",'Mapa final SI'!AE175)</f>
        <v/>
      </c>
      <c r="K172" s="356" t="str">
        <f t="shared" si="2"/>
        <v/>
      </c>
      <c r="L172" s="356" t="str">
        <f>IF('Mapa final SI'!AH175="","",'Mapa final SI'!AH175)</f>
        <v/>
      </c>
      <c r="M172" s="357" t="str">
        <f>IF('Mapa final SI'!T175="","",'Mapa final SI'!T175)</f>
        <v/>
      </c>
      <c r="N172" s="428"/>
      <c r="O172" s="428"/>
      <c r="P172" s="428"/>
      <c r="Q172" s="429"/>
    </row>
    <row r="173" spans="1:17" ht="43.5" customHeight="1" x14ac:dyDescent="0.25">
      <c r="A173" s="118" t="s">
        <v>705</v>
      </c>
      <c r="B173" s="719"/>
      <c r="C173" s="721"/>
      <c r="D173" s="723"/>
      <c r="E173" s="721"/>
      <c r="F173" s="724"/>
      <c r="G173" s="724"/>
      <c r="H173" s="837"/>
      <c r="I173" s="356" t="str">
        <f>IF('Mapa final SI'!AC176="","",'Mapa final SI'!AC176)</f>
        <v/>
      </c>
      <c r="J173" s="356" t="str">
        <f>IF('Mapa final SI'!AE176="","",'Mapa final SI'!AE176)</f>
        <v/>
      </c>
      <c r="K173" s="356" t="str">
        <f t="shared" si="2"/>
        <v/>
      </c>
      <c r="L173" s="356" t="str">
        <f>IF('Mapa final SI'!AH176="","",'Mapa final SI'!AH176)</f>
        <v/>
      </c>
      <c r="M173" s="357" t="str">
        <f>IF('Mapa final SI'!T176="","",'Mapa final SI'!T176)</f>
        <v/>
      </c>
      <c r="N173" s="428"/>
      <c r="O173" s="428"/>
      <c r="P173" s="428"/>
      <c r="Q173" s="429"/>
    </row>
    <row r="174" spans="1:17" ht="43.5" customHeight="1" x14ac:dyDescent="0.25">
      <c r="A174" s="118" t="s">
        <v>706</v>
      </c>
      <c r="B174" s="719"/>
      <c r="C174" s="721"/>
      <c r="D174" s="723"/>
      <c r="E174" s="721"/>
      <c r="F174" s="724"/>
      <c r="G174" s="724"/>
      <c r="H174" s="734"/>
      <c r="I174" s="356" t="str">
        <f>IF('Mapa final SI'!AC177="","",'Mapa final SI'!AC177)</f>
        <v/>
      </c>
      <c r="J174" s="356" t="str">
        <f>IF('Mapa final SI'!AE177="","",'Mapa final SI'!AE177)</f>
        <v/>
      </c>
      <c r="K174" s="356" t="str">
        <f t="shared" si="2"/>
        <v/>
      </c>
      <c r="L174" s="356" t="str">
        <f>IF('Mapa final SI'!AH177="","",'Mapa final SI'!AH177)</f>
        <v/>
      </c>
      <c r="M174" s="357" t="str">
        <f>IF('Mapa final SI'!T177="","",'Mapa final SI'!T177)</f>
        <v/>
      </c>
      <c r="N174" s="428"/>
      <c r="O174" s="428"/>
      <c r="P174" s="428"/>
      <c r="Q174" s="429"/>
    </row>
    <row r="175" spans="1:17" ht="43.5" customHeight="1" x14ac:dyDescent="0.25">
      <c r="A175" s="118" t="s">
        <v>707</v>
      </c>
      <c r="B175" s="718"/>
      <c r="C175" s="720" t="str">
        <f>IF('Mapa final SI'!G178="","",'Mapa final SI'!G178)</f>
        <v/>
      </c>
      <c r="D175" s="722"/>
      <c r="E175" s="720" t="str">
        <f>IF('Mapa final SI'!F178="","",'Mapa final SI'!F178)</f>
        <v/>
      </c>
      <c r="F175" s="733" t="str">
        <f>IF('Mapa final SI'!L178="","",'Mapa final SI'!L178)</f>
        <v/>
      </c>
      <c r="G175" s="733" t="str">
        <f>IF('Mapa final SI'!P178="","",'Mapa final SI'!P178)</f>
        <v/>
      </c>
      <c r="H175" s="8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
        <v/>
      </c>
      <c r="L175" s="356" t="str">
        <f>IF('Mapa final SI'!AH178="","",'Mapa final SI'!AH178)</f>
        <v/>
      </c>
      <c r="M175" s="357" t="str">
        <f>IF('Mapa final SI'!T178="","",'Mapa final SI'!T178)</f>
        <v/>
      </c>
      <c r="N175" s="428"/>
      <c r="O175" s="428"/>
      <c r="P175" s="428"/>
      <c r="Q175" s="429"/>
    </row>
    <row r="176" spans="1:17" ht="43.5" customHeight="1" x14ac:dyDescent="0.25">
      <c r="A176" s="118" t="s">
        <v>708</v>
      </c>
      <c r="B176" s="719"/>
      <c r="C176" s="721"/>
      <c r="D176" s="723"/>
      <c r="E176" s="721"/>
      <c r="F176" s="724"/>
      <c r="G176" s="724"/>
      <c r="H176" s="837"/>
      <c r="I176" s="356" t="str">
        <f>IF('Mapa final SI'!AC179="","",'Mapa final SI'!AC179)</f>
        <v/>
      </c>
      <c r="J176" s="356" t="str">
        <f>IF('Mapa final SI'!AE179="","",'Mapa final SI'!AE179)</f>
        <v/>
      </c>
      <c r="K176" s="356" t="str">
        <f t="shared" si="2"/>
        <v/>
      </c>
      <c r="L176" s="356" t="str">
        <f>IF('Mapa final SI'!AH179="","",'Mapa final SI'!AH179)</f>
        <v/>
      </c>
      <c r="M176" s="357" t="str">
        <f>IF('Mapa final SI'!T179="","",'Mapa final SI'!T179)</f>
        <v/>
      </c>
      <c r="N176" s="428"/>
      <c r="O176" s="428"/>
      <c r="P176" s="428"/>
      <c r="Q176" s="429"/>
    </row>
    <row r="177" spans="1:17" ht="43.5" customHeight="1" x14ac:dyDescent="0.25">
      <c r="A177" s="118" t="s">
        <v>709</v>
      </c>
      <c r="B177" s="719"/>
      <c r="C177" s="721"/>
      <c r="D177" s="723"/>
      <c r="E177" s="721"/>
      <c r="F177" s="724"/>
      <c r="G177" s="724"/>
      <c r="H177" s="837"/>
      <c r="I177" s="356" t="str">
        <f>IF('Mapa final SI'!AC180="","",'Mapa final SI'!AC180)</f>
        <v/>
      </c>
      <c r="J177" s="356" t="str">
        <f>IF('Mapa final SI'!AE180="","",'Mapa final SI'!AE180)</f>
        <v/>
      </c>
      <c r="K177" s="356" t="str">
        <f t="shared" si="2"/>
        <v/>
      </c>
      <c r="L177" s="356" t="str">
        <f>IF('Mapa final SI'!AH180="","",'Mapa final SI'!AH180)</f>
        <v/>
      </c>
      <c r="M177" s="357" t="str">
        <f>IF('Mapa final SI'!T180="","",'Mapa final SI'!T180)</f>
        <v/>
      </c>
      <c r="N177" s="428"/>
      <c r="O177" s="428"/>
      <c r="P177" s="428"/>
      <c r="Q177" s="429"/>
    </row>
    <row r="178" spans="1:17" ht="43.5" customHeight="1" x14ac:dyDescent="0.25">
      <c r="A178" s="118" t="s">
        <v>710</v>
      </c>
      <c r="B178" s="719"/>
      <c r="C178" s="721"/>
      <c r="D178" s="723"/>
      <c r="E178" s="721"/>
      <c r="F178" s="724"/>
      <c r="G178" s="724"/>
      <c r="H178" s="837"/>
      <c r="I178" s="356" t="str">
        <f>IF('Mapa final SI'!AC181="","",'Mapa final SI'!AC181)</f>
        <v/>
      </c>
      <c r="J178" s="356" t="str">
        <f>IF('Mapa final SI'!AE181="","",'Mapa final SI'!AE181)</f>
        <v/>
      </c>
      <c r="K178" s="356" t="str">
        <f t="shared" si="2"/>
        <v/>
      </c>
      <c r="L178" s="356" t="str">
        <f>IF('Mapa final SI'!AH181="","",'Mapa final SI'!AH181)</f>
        <v/>
      </c>
      <c r="M178" s="357" t="str">
        <f>IF('Mapa final SI'!T181="","",'Mapa final SI'!T181)</f>
        <v/>
      </c>
      <c r="N178" s="428"/>
      <c r="O178" s="428"/>
      <c r="P178" s="428"/>
      <c r="Q178" s="429"/>
    </row>
    <row r="179" spans="1:17" ht="43.5" customHeight="1" x14ac:dyDescent="0.25">
      <c r="A179" s="118" t="s">
        <v>711</v>
      </c>
      <c r="B179" s="719"/>
      <c r="C179" s="721"/>
      <c r="D179" s="723"/>
      <c r="E179" s="721"/>
      <c r="F179" s="724"/>
      <c r="G179" s="724"/>
      <c r="H179" s="837"/>
      <c r="I179" s="356" t="str">
        <f>IF('Mapa final SI'!AC182="","",'Mapa final SI'!AC182)</f>
        <v/>
      </c>
      <c r="J179" s="356" t="str">
        <f>IF('Mapa final SI'!AE182="","",'Mapa final SI'!AE182)</f>
        <v/>
      </c>
      <c r="K179" s="356" t="str">
        <f t="shared" si="2"/>
        <v/>
      </c>
      <c r="L179" s="356" t="str">
        <f>IF('Mapa final SI'!AH182="","",'Mapa final SI'!AH182)</f>
        <v/>
      </c>
      <c r="M179" s="357" t="str">
        <f>IF('Mapa final SI'!T182="","",'Mapa final SI'!T182)</f>
        <v/>
      </c>
      <c r="N179" s="428"/>
      <c r="O179" s="428"/>
      <c r="P179" s="428"/>
      <c r="Q179" s="429"/>
    </row>
    <row r="180" spans="1:17" ht="43.5" customHeight="1" x14ac:dyDescent="0.25">
      <c r="A180" s="118" t="s">
        <v>712</v>
      </c>
      <c r="B180" s="719"/>
      <c r="C180" s="721"/>
      <c r="D180" s="723"/>
      <c r="E180" s="721"/>
      <c r="F180" s="724"/>
      <c r="G180" s="724"/>
      <c r="H180" s="734"/>
      <c r="I180" s="356" t="str">
        <f>IF('Mapa final SI'!AC183="","",'Mapa final SI'!AC183)</f>
        <v/>
      </c>
      <c r="J180" s="356" t="str">
        <f>IF('Mapa final SI'!AE183="","",'Mapa final SI'!AE183)</f>
        <v/>
      </c>
      <c r="K180" s="356" t="str">
        <f t="shared" si="2"/>
        <v/>
      </c>
      <c r="L180" s="356" t="str">
        <f>IF('Mapa final SI'!AH183="","",'Mapa final SI'!AH183)</f>
        <v/>
      </c>
      <c r="M180" s="357" t="str">
        <f>IF('Mapa final SI'!T183="","",'Mapa final SI'!T183)</f>
        <v/>
      </c>
      <c r="N180" s="428"/>
      <c r="O180" s="428"/>
      <c r="P180" s="428"/>
      <c r="Q180" s="429"/>
    </row>
    <row r="181" spans="1:17" ht="43.5" customHeight="1" x14ac:dyDescent="0.25">
      <c r="A181" s="118" t="s">
        <v>713</v>
      </c>
      <c r="B181" s="718"/>
      <c r="C181" s="720" t="str">
        <f>IF('Mapa final SI'!G184="","",'Mapa final SI'!G184)</f>
        <v/>
      </c>
      <c r="D181" s="722"/>
      <c r="E181" s="720" t="str">
        <f>IF('Mapa final SI'!F184="","",'Mapa final SI'!F184)</f>
        <v/>
      </c>
      <c r="F181" s="733" t="str">
        <f>IF('Mapa final SI'!L184="","",'Mapa final SI'!L184)</f>
        <v/>
      </c>
      <c r="G181" s="733" t="str">
        <f>IF('Mapa final SI'!P184="","",'Mapa final SI'!P184)</f>
        <v/>
      </c>
      <c r="H181" s="8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
        <v/>
      </c>
      <c r="L181" s="356" t="str">
        <f>IF('Mapa final SI'!AH184="","",'Mapa final SI'!AH184)</f>
        <v/>
      </c>
      <c r="M181" s="357" t="str">
        <f>IF('Mapa final SI'!T184="","",'Mapa final SI'!T184)</f>
        <v/>
      </c>
      <c r="N181" s="428"/>
      <c r="O181" s="428"/>
      <c r="P181" s="428"/>
      <c r="Q181" s="429"/>
    </row>
    <row r="182" spans="1:17" ht="43.5" customHeight="1" x14ac:dyDescent="0.25">
      <c r="A182" s="118" t="s">
        <v>714</v>
      </c>
      <c r="B182" s="719"/>
      <c r="C182" s="721"/>
      <c r="D182" s="723"/>
      <c r="E182" s="721"/>
      <c r="F182" s="724"/>
      <c r="G182" s="724"/>
      <c r="H182" s="837"/>
      <c r="I182" s="356" t="str">
        <f>IF('Mapa final SI'!AC185="","",'Mapa final SI'!AC185)</f>
        <v/>
      </c>
      <c r="J182" s="356" t="str">
        <f>IF('Mapa final SI'!AE185="","",'Mapa final SI'!AE185)</f>
        <v/>
      </c>
      <c r="K182" s="356" t="str">
        <f t="shared" si="2"/>
        <v/>
      </c>
      <c r="L182" s="356" t="str">
        <f>IF('Mapa final SI'!AH185="","",'Mapa final SI'!AH185)</f>
        <v/>
      </c>
      <c r="M182" s="357" t="str">
        <f>IF('Mapa final SI'!T185="","",'Mapa final SI'!T185)</f>
        <v/>
      </c>
      <c r="N182" s="428"/>
      <c r="O182" s="428"/>
      <c r="P182" s="428"/>
      <c r="Q182" s="429"/>
    </row>
    <row r="183" spans="1:17" ht="43.5" customHeight="1" x14ac:dyDescent="0.25">
      <c r="A183" s="118" t="s">
        <v>715</v>
      </c>
      <c r="B183" s="719"/>
      <c r="C183" s="721"/>
      <c r="D183" s="723"/>
      <c r="E183" s="721"/>
      <c r="F183" s="724"/>
      <c r="G183" s="724"/>
      <c r="H183" s="837"/>
      <c r="I183" s="356" t="str">
        <f>IF('Mapa final SI'!AC186="","",'Mapa final SI'!AC186)</f>
        <v/>
      </c>
      <c r="J183" s="356" t="str">
        <f>IF('Mapa final SI'!AE186="","",'Mapa final SI'!AE186)</f>
        <v/>
      </c>
      <c r="K183" s="356" t="str">
        <f t="shared" si="2"/>
        <v/>
      </c>
      <c r="L183" s="356" t="str">
        <f>IF('Mapa final SI'!AH186="","",'Mapa final SI'!AH186)</f>
        <v/>
      </c>
      <c r="M183" s="357" t="str">
        <f>IF('Mapa final SI'!T186="","",'Mapa final SI'!T186)</f>
        <v/>
      </c>
      <c r="N183" s="428"/>
      <c r="O183" s="428"/>
      <c r="P183" s="428"/>
      <c r="Q183" s="429"/>
    </row>
    <row r="184" spans="1:17" ht="43.5" customHeight="1" x14ac:dyDescent="0.25">
      <c r="A184" s="118" t="s">
        <v>716</v>
      </c>
      <c r="B184" s="719"/>
      <c r="C184" s="721"/>
      <c r="D184" s="723"/>
      <c r="E184" s="721"/>
      <c r="F184" s="724"/>
      <c r="G184" s="724"/>
      <c r="H184" s="837"/>
      <c r="I184" s="356" t="str">
        <f>IF('Mapa final SI'!AC187="","",'Mapa final SI'!AC187)</f>
        <v/>
      </c>
      <c r="J184" s="356" t="str">
        <f>IF('Mapa final SI'!AE187="","",'Mapa final SI'!AE187)</f>
        <v/>
      </c>
      <c r="K184" s="356" t="str">
        <f t="shared" si="2"/>
        <v/>
      </c>
      <c r="L184" s="356" t="str">
        <f>IF('Mapa final SI'!AH187="","",'Mapa final SI'!AH187)</f>
        <v/>
      </c>
      <c r="M184" s="357" t="str">
        <f>IF('Mapa final SI'!T187="","",'Mapa final SI'!T187)</f>
        <v/>
      </c>
      <c r="N184" s="428"/>
      <c r="O184" s="428"/>
      <c r="P184" s="428"/>
      <c r="Q184" s="429"/>
    </row>
    <row r="185" spans="1:17" ht="43.5" customHeight="1" x14ac:dyDescent="0.25">
      <c r="A185" s="118" t="s">
        <v>717</v>
      </c>
      <c r="B185" s="719"/>
      <c r="C185" s="721"/>
      <c r="D185" s="723"/>
      <c r="E185" s="721"/>
      <c r="F185" s="724"/>
      <c r="G185" s="724"/>
      <c r="H185" s="837"/>
      <c r="I185" s="356" t="str">
        <f>IF('Mapa final SI'!AC188="","",'Mapa final SI'!AC188)</f>
        <v/>
      </c>
      <c r="J185" s="356" t="str">
        <f>IF('Mapa final SI'!AE188="","",'Mapa final SI'!AE188)</f>
        <v/>
      </c>
      <c r="K185" s="356" t="str">
        <f t="shared" si="2"/>
        <v/>
      </c>
      <c r="L185" s="356" t="str">
        <f>IF('Mapa final SI'!AH188="","",'Mapa final SI'!AH188)</f>
        <v/>
      </c>
      <c r="M185" s="357" t="str">
        <f>IF('Mapa final SI'!T188="","",'Mapa final SI'!T188)</f>
        <v/>
      </c>
      <c r="N185" s="428"/>
      <c r="O185" s="428"/>
      <c r="P185" s="428"/>
      <c r="Q185" s="429"/>
    </row>
    <row r="186" spans="1:17" ht="43.5" customHeight="1" x14ac:dyDescent="0.25">
      <c r="A186" s="118" t="s">
        <v>718</v>
      </c>
      <c r="B186" s="719"/>
      <c r="C186" s="721"/>
      <c r="D186" s="723"/>
      <c r="E186" s="721"/>
      <c r="F186" s="724"/>
      <c r="G186" s="724"/>
      <c r="H186" s="734"/>
      <c r="I186" s="356" t="str">
        <f>IF('Mapa final SI'!AC189="","",'Mapa final SI'!AC189)</f>
        <v/>
      </c>
      <c r="J186" s="356" t="str">
        <f>IF('Mapa final SI'!AE189="","",'Mapa final SI'!AE189)</f>
        <v/>
      </c>
      <c r="K186" s="356" t="str">
        <f t="shared" si="2"/>
        <v/>
      </c>
      <c r="L186" s="356" t="str">
        <f>IF('Mapa final SI'!AH189="","",'Mapa final SI'!AH189)</f>
        <v/>
      </c>
      <c r="M186" s="357" t="str">
        <f>IF('Mapa final SI'!T189="","",'Mapa final SI'!T189)</f>
        <v/>
      </c>
      <c r="N186" s="428"/>
      <c r="O186" s="428"/>
      <c r="P186" s="428"/>
      <c r="Q186" s="429"/>
    </row>
    <row r="187" spans="1:17" ht="43.5" customHeight="1" x14ac:dyDescent="0.25">
      <c r="A187" s="118" t="s">
        <v>719</v>
      </c>
      <c r="B187" s="718"/>
      <c r="C187" s="720" t="str">
        <f>IF('Mapa final SI'!G190="","",'Mapa final SI'!G190)</f>
        <v/>
      </c>
      <c r="D187" s="722"/>
      <c r="E187" s="720" t="str">
        <f>IF('Mapa final SI'!F190="","",'Mapa final SI'!F190)</f>
        <v/>
      </c>
      <c r="F187" s="733" t="str">
        <f>IF('Mapa final SI'!L190="","",'Mapa final SI'!L190)</f>
        <v/>
      </c>
      <c r="G187" s="733" t="str">
        <f>IF('Mapa final SI'!P190="","",'Mapa final SI'!P190)</f>
        <v/>
      </c>
      <c r="H187" s="8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
        <v/>
      </c>
      <c r="L187" s="356" t="str">
        <f>IF('Mapa final SI'!AH190="","",'Mapa final SI'!AH190)</f>
        <v/>
      </c>
      <c r="M187" s="357" t="str">
        <f>IF('Mapa final SI'!T190="","",'Mapa final SI'!T190)</f>
        <v/>
      </c>
      <c r="N187" s="428"/>
      <c r="O187" s="428"/>
      <c r="P187" s="428"/>
      <c r="Q187" s="429"/>
    </row>
    <row r="188" spans="1:17" ht="43.5" customHeight="1" x14ac:dyDescent="0.25">
      <c r="A188" s="118" t="s">
        <v>720</v>
      </c>
      <c r="B188" s="719"/>
      <c r="C188" s="721"/>
      <c r="D188" s="723"/>
      <c r="E188" s="721"/>
      <c r="F188" s="724"/>
      <c r="G188" s="724"/>
      <c r="H188" s="837"/>
      <c r="I188" s="356" t="str">
        <f>IF('Mapa final SI'!AC191="","",'Mapa final SI'!AC191)</f>
        <v/>
      </c>
      <c r="J188" s="356" t="str">
        <f>IF('Mapa final SI'!AE191="","",'Mapa final SI'!AE191)</f>
        <v/>
      </c>
      <c r="K188" s="356" t="str">
        <f t="shared" si="2"/>
        <v/>
      </c>
      <c r="L188" s="356" t="str">
        <f>IF('Mapa final SI'!AH191="","",'Mapa final SI'!AH191)</f>
        <v/>
      </c>
      <c r="M188" s="357" t="str">
        <f>IF('Mapa final SI'!T191="","",'Mapa final SI'!T191)</f>
        <v/>
      </c>
      <c r="N188" s="428"/>
      <c r="O188" s="428"/>
      <c r="P188" s="428"/>
      <c r="Q188" s="429"/>
    </row>
    <row r="189" spans="1:17" ht="43.5" customHeight="1" x14ac:dyDescent="0.25">
      <c r="A189" s="118" t="s">
        <v>721</v>
      </c>
      <c r="B189" s="719"/>
      <c r="C189" s="721"/>
      <c r="D189" s="723"/>
      <c r="E189" s="721"/>
      <c r="F189" s="724"/>
      <c r="G189" s="724"/>
      <c r="H189" s="837"/>
      <c r="I189" s="356" t="str">
        <f>IF('Mapa final SI'!AC192="","",'Mapa final SI'!AC192)</f>
        <v/>
      </c>
      <c r="J189" s="356" t="str">
        <f>IF('Mapa final SI'!AE192="","",'Mapa final SI'!AE192)</f>
        <v/>
      </c>
      <c r="K189" s="356" t="str">
        <f t="shared" si="2"/>
        <v/>
      </c>
      <c r="L189" s="356" t="str">
        <f>IF('Mapa final SI'!AH192="","",'Mapa final SI'!AH192)</f>
        <v/>
      </c>
      <c r="M189" s="357" t="str">
        <f>IF('Mapa final SI'!T192="","",'Mapa final SI'!T192)</f>
        <v/>
      </c>
      <c r="N189" s="428"/>
      <c r="O189" s="428"/>
      <c r="P189" s="428"/>
      <c r="Q189" s="429"/>
    </row>
    <row r="190" spans="1:17" ht="43.5" customHeight="1" x14ac:dyDescent="0.25">
      <c r="A190" s="118" t="s">
        <v>722</v>
      </c>
      <c r="B190" s="719"/>
      <c r="C190" s="721"/>
      <c r="D190" s="723"/>
      <c r="E190" s="721"/>
      <c r="F190" s="724"/>
      <c r="G190" s="724"/>
      <c r="H190" s="837"/>
      <c r="I190" s="356" t="str">
        <f>IF('Mapa final SI'!AC193="","",'Mapa final SI'!AC193)</f>
        <v/>
      </c>
      <c r="J190" s="356" t="str">
        <f>IF('Mapa final SI'!AE193="","",'Mapa final SI'!AE193)</f>
        <v/>
      </c>
      <c r="K190" s="356" t="str">
        <f t="shared" si="2"/>
        <v/>
      </c>
      <c r="L190" s="356" t="str">
        <f>IF('Mapa final SI'!AH193="","",'Mapa final SI'!AH193)</f>
        <v/>
      </c>
      <c r="M190" s="357" t="str">
        <f>IF('Mapa final SI'!T193="","",'Mapa final SI'!T193)</f>
        <v/>
      </c>
      <c r="N190" s="428"/>
      <c r="O190" s="428"/>
      <c r="P190" s="428"/>
      <c r="Q190" s="429"/>
    </row>
    <row r="191" spans="1:17" ht="43.5" customHeight="1" x14ac:dyDescent="0.25">
      <c r="A191" s="118" t="s">
        <v>723</v>
      </c>
      <c r="B191" s="719"/>
      <c r="C191" s="721"/>
      <c r="D191" s="723"/>
      <c r="E191" s="721"/>
      <c r="F191" s="724"/>
      <c r="G191" s="724"/>
      <c r="H191" s="837"/>
      <c r="I191" s="356" t="str">
        <f>IF('Mapa final SI'!AC194="","",'Mapa final SI'!AC194)</f>
        <v/>
      </c>
      <c r="J191" s="356" t="str">
        <f>IF('Mapa final SI'!AE194="","",'Mapa final SI'!AE194)</f>
        <v/>
      </c>
      <c r="K191" s="356" t="str">
        <f t="shared" si="2"/>
        <v/>
      </c>
      <c r="L191" s="356" t="str">
        <f>IF('Mapa final SI'!AH194="","",'Mapa final SI'!AH194)</f>
        <v/>
      </c>
      <c r="M191" s="357" t="str">
        <f>IF('Mapa final SI'!T194="","",'Mapa final SI'!T194)</f>
        <v/>
      </c>
      <c r="N191" s="428"/>
      <c r="O191" s="428"/>
      <c r="P191" s="428"/>
      <c r="Q191" s="429"/>
    </row>
    <row r="192" spans="1:17" ht="43.5" customHeight="1" x14ac:dyDescent="0.25">
      <c r="A192" s="118" t="s">
        <v>724</v>
      </c>
      <c r="B192" s="719"/>
      <c r="C192" s="721"/>
      <c r="D192" s="723"/>
      <c r="E192" s="721"/>
      <c r="F192" s="724"/>
      <c r="G192" s="724"/>
      <c r="H192" s="734"/>
      <c r="I192" s="356" t="str">
        <f>IF('Mapa final SI'!AC195="","",'Mapa final SI'!AC195)</f>
        <v/>
      </c>
      <c r="J192" s="356" t="str">
        <f>IF('Mapa final SI'!AE195="","",'Mapa final SI'!AE195)</f>
        <v/>
      </c>
      <c r="K192" s="356" t="str">
        <f t="shared" si="2"/>
        <v/>
      </c>
      <c r="L192" s="356" t="str">
        <f>IF('Mapa final SI'!AH195="","",'Mapa final SI'!AH195)</f>
        <v/>
      </c>
      <c r="M192" s="357" t="str">
        <f>IF('Mapa final SI'!T195="","",'Mapa final SI'!T195)</f>
        <v/>
      </c>
      <c r="N192" s="428"/>
      <c r="O192" s="428"/>
      <c r="P192" s="428"/>
      <c r="Q192" s="429"/>
    </row>
    <row r="193" spans="1:17" ht="43.5" customHeight="1" x14ac:dyDescent="0.25">
      <c r="A193" s="118" t="s">
        <v>725</v>
      </c>
      <c r="B193" s="718"/>
      <c r="C193" s="720" t="str">
        <f>IF('Mapa final SI'!G196="","",'Mapa final SI'!G196)</f>
        <v/>
      </c>
      <c r="D193" s="722"/>
      <c r="E193" s="720" t="str">
        <f>IF('Mapa final SI'!F196="","",'Mapa final SI'!F196)</f>
        <v/>
      </c>
      <c r="F193" s="733" t="str">
        <f>IF('Mapa final SI'!L196="","",'Mapa final SI'!L196)</f>
        <v/>
      </c>
      <c r="G193" s="733" t="str">
        <f>IF('Mapa final SI'!P196="","",'Mapa final SI'!P196)</f>
        <v/>
      </c>
      <c r="H193" s="8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
        <v/>
      </c>
      <c r="L193" s="356" t="str">
        <f>IF('Mapa final SI'!AH196="","",'Mapa final SI'!AH196)</f>
        <v/>
      </c>
      <c r="M193" s="357" t="str">
        <f>IF('Mapa final SI'!T196="","",'Mapa final SI'!T196)</f>
        <v/>
      </c>
      <c r="N193" s="428"/>
      <c r="O193" s="428"/>
      <c r="P193" s="428"/>
      <c r="Q193" s="429"/>
    </row>
    <row r="194" spans="1:17" ht="43.5" customHeight="1" x14ac:dyDescent="0.25">
      <c r="A194" s="118" t="s">
        <v>726</v>
      </c>
      <c r="B194" s="719"/>
      <c r="C194" s="721"/>
      <c r="D194" s="723"/>
      <c r="E194" s="721"/>
      <c r="F194" s="724"/>
      <c r="G194" s="724"/>
      <c r="H194" s="837"/>
      <c r="I194" s="356" t="str">
        <f>IF('Mapa final SI'!AC197="","",'Mapa final SI'!AC197)</f>
        <v/>
      </c>
      <c r="J194" s="356" t="str">
        <f>IF('Mapa final SI'!AE197="","",'Mapa final SI'!AE197)</f>
        <v/>
      </c>
      <c r="K194" s="356" t="str">
        <f t="shared" si="2"/>
        <v/>
      </c>
      <c r="L194" s="356" t="str">
        <f>IF('Mapa final SI'!AH197="","",'Mapa final SI'!AH197)</f>
        <v/>
      </c>
      <c r="M194" s="357" t="str">
        <f>IF('Mapa final SI'!T197="","",'Mapa final SI'!T197)</f>
        <v/>
      </c>
      <c r="N194" s="428"/>
      <c r="O194" s="428"/>
      <c r="P194" s="428"/>
      <c r="Q194" s="429"/>
    </row>
    <row r="195" spans="1:17" ht="43.5" customHeight="1" x14ac:dyDescent="0.25">
      <c r="A195" s="118" t="s">
        <v>727</v>
      </c>
      <c r="B195" s="719"/>
      <c r="C195" s="721"/>
      <c r="D195" s="723"/>
      <c r="E195" s="721"/>
      <c r="F195" s="724"/>
      <c r="G195" s="724"/>
      <c r="H195" s="837"/>
      <c r="I195" s="356" t="str">
        <f>IF('Mapa final SI'!AC198="","",'Mapa final SI'!AC198)</f>
        <v/>
      </c>
      <c r="J195" s="356" t="str">
        <f>IF('Mapa final SI'!AE198="","",'Mapa final SI'!AE198)</f>
        <v/>
      </c>
      <c r="K195" s="356" t="str">
        <f t="shared" si="2"/>
        <v/>
      </c>
      <c r="L195" s="356" t="str">
        <f>IF('Mapa final SI'!AH198="","",'Mapa final SI'!AH198)</f>
        <v/>
      </c>
      <c r="M195" s="357" t="str">
        <f>IF('Mapa final SI'!T198="","",'Mapa final SI'!T198)</f>
        <v/>
      </c>
      <c r="N195" s="428"/>
      <c r="O195" s="428"/>
      <c r="P195" s="428"/>
      <c r="Q195" s="429"/>
    </row>
    <row r="196" spans="1:17" ht="43.5" customHeight="1" x14ac:dyDescent="0.25">
      <c r="A196" s="118" t="s">
        <v>728</v>
      </c>
      <c r="B196" s="719"/>
      <c r="C196" s="721"/>
      <c r="D196" s="723"/>
      <c r="E196" s="721"/>
      <c r="F196" s="724"/>
      <c r="G196" s="724"/>
      <c r="H196" s="837"/>
      <c r="I196" s="356" t="str">
        <f>IF('Mapa final SI'!AC199="","",'Mapa final SI'!AC199)</f>
        <v/>
      </c>
      <c r="J196" s="356" t="str">
        <f>IF('Mapa final SI'!AE199="","",'Mapa final SI'!AE199)</f>
        <v/>
      </c>
      <c r="K196" s="356" t="str">
        <f t="shared" si="2"/>
        <v/>
      </c>
      <c r="L196" s="356" t="str">
        <f>IF('Mapa final SI'!AH199="","",'Mapa final SI'!AH199)</f>
        <v/>
      </c>
      <c r="M196" s="357" t="str">
        <f>IF('Mapa final SI'!T199="","",'Mapa final SI'!T199)</f>
        <v/>
      </c>
      <c r="N196" s="428"/>
      <c r="O196" s="428"/>
      <c r="P196" s="428"/>
      <c r="Q196" s="429"/>
    </row>
    <row r="197" spans="1:17" ht="43.5" customHeight="1" x14ac:dyDescent="0.25">
      <c r="A197" s="118" t="s">
        <v>729</v>
      </c>
      <c r="B197" s="719"/>
      <c r="C197" s="721"/>
      <c r="D197" s="723"/>
      <c r="E197" s="721"/>
      <c r="F197" s="724"/>
      <c r="G197" s="724"/>
      <c r="H197" s="837"/>
      <c r="I197" s="356" t="str">
        <f>IF('Mapa final SI'!AC200="","",'Mapa final SI'!AC200)</f>
        <v/>
      </c>
      <c r="J197" s="356" t="str">
        <f>IF('Mapa final SI'!AE200="","",'Mapa final SI'!AE200)</f>
        <v/>
      </c>
      <c r="K197" s="356" t="str">
        <f t="shared" si="2"/>
        <v/>
      </c>
      <c r="L197" s="356" t="str">
        <f>IF('Mapa final SI'!AH200="","",'Mapa final SI'!AH200)</f>
        <v/>
      </c>
      <c r="M197" s="357" t="str">
        <f>IF('Mapa final SI'!T200="","",'Mapa final SI'!T200)</f>
        <v/>
      </c>
      <c r="N197" s="428"/>
      <c r="O197" s="428"/>
      <c r="P197" s="428"/>
      <c r="Q197" s="429"/>
    </row>
    <row r="198" spans="1:17" ht="43.5" customHeight="1" x14ac:dyDescent="0.25">
      <c r="A198" s="118" t="s">
        <v>730</v>
      </c>
      <c r="B198" s="719"/>
      <c r="C198" s="721"/>
      <c r="D198" s="723"/>
      <c r="E198" s="721"/>
      <c r="F198" s="724"/>
      <c r="G198" s="724"/>
      <c r="H198" s="734"/>
      <c r="I198" s="356" t="str">
        <f>IF('Mapa final SI'!AC201="","",'Mapa final SI'!AC201)</f>
        <v/>
      </c>
      <c r="J198" s="356" t="str">
        <f>IF('Mapa final SI'!AE201="","",'Mapa final SI'!AE201)</f>
        <v/>
      </c>
      <c r="K198" s="356" t="str">
        <f t="shared" si="2"/>
        <v/>
      </c>
      <c r="L198" s="356" t="str">
        <f>IF('Mapa final SI'!AH201="","",'Mapa final SI'!AH201)</f>
        <v/>
      </c>
      <c r="M198" s="357" t="str">
        <f>IF('Mapa final SI'!T201="","",'Mapa final SI'!T201)</f>
        <v/>
      </c>
      <c r="N198" s="428"/>
      <c r="O198" s="428"/>
      <c r="P198" s="428"/>
      <c r="Q198" s="429"/>
    </row>
    <row r="199" spans="1:17" ht="43.5" customHeight="1" x14ac:dyDescent="0.25">
      <c r="A199" s="118" t="s">
        <v>731</v>
      </c>
      <c r="B199" s="718"/>
      <c r="C199" s="720" t="str">
        <f>IF('Mapa final SI'!G202="","",'Mapa final SI'!G202)</f>
        <v/>
      </c>
      <c r="D199" s="722"/>
      <c r="E199" s="720" t="str">
        <f>IF('Mapa final SI'!F202="","",'Mapa final SI'!F202)</f>
        <v/>
      </c>
      <c r="F199" s="733" t="str">
        <f>IF('Mapa final SI'!L202="","",'Mapa final SI'!L202)</f>
        <v/>
      </c>
      <c r="G199" s="733" t="str">
        <f>IF('Mapa final SI'!P202="","",'Mapa final SI'!P202)</f>
        <v/>
      </c>
      <c r="H199" s="8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
        <v/>
      </c>
      <c r="L199" s="356" t="str">
        <f>IF('Mapa final SI'!AH202="","",'Mapa final SI'!AH202)</f>
        <v/>
      </c>
      <c r="M199" s="357" t="str">
        <f>IF('Mapa final SI'!T202="","",'Mapa final SI'!T202)</f>
        <v/>
      </c>
      <c r="N199" s="428"/>
      <c r="O199" s="428"/>
      <c r="P199" s="428"/>
      <c r="Q199" s="429"/>
    </row>
    <row r="200" spans="1:17" ht="43.5" customHeight="1" x14ac:dyDescent="0.25">
      <c r="A200" s="118" t="s">
        <v>732</v>
      </c>
      <c r="B200" s="719"/>
      <c r="C200" s="721"/>
      <c r="D200" s="723"/>
      <c r="E200" s="721"/>
      <c r="F200" s="724"/>
      <c r="G200" s="724"/>
      <c r="H200" s="837"/>
      <c r="I200" s="356" t="str">
        <f>IF('Mapa final SI'!AC203="","",'Mapa final SI'!AC203)</f>
        <v/>
      </c>
      <c r="J200" s="356" t="str">
        <f>IF('Mapa final SI'!AE203="","",'Mapa final SI'!AE203)</f>
        <v/>
      </c>
      <c r="K200" s="356"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8"/>
      <c r="O200" s="428"/>
      <c r="P200" s="428"/>
      <c r="Q200" s="429"/>
    </row>
    <row r="201" spans="1:17" ht="43.5" customHeight="1" x14ac:dyDescent="0.25">
      <c r="A201" s="118" t="s">
        <v>733</v>
      </c>
      <c r="B201" s="719"/>
      <c r="C201" s="721"/>
      <c r="D201" s="723"/>
      <c r="E201" s="721"/>
      <c r="F201" s="724"/>
      <c r="G201" s="724"/>
      <c r="H201" s="837"/>
      <c r="I201" s="356" t="str">
        <f>IF('Mapa final SI'!AC204="","",'Mapa final SI'!AC204)</f>
        <v/>
      </c>
      <c r="J201" s="356" t="str">
        <f>IF('Mapa final SI'!AE204="","",'Mapa final SI'!AE204)</f>
        <v/>
      </c>
      <c r="K201" s="356" t="str">
        <f t="shared" si="3"/>
        <v/>
      </c>
      <c r="L201" s="356" t="str">
        <f>IF('Mapa final SI'!AH204="","",'Mapa final SI'!AH204)</f>
        <v/>
      </c>
      <c r="M201" s="357" t="str">
        <f>IF('Mapa final SI'!T204="","",'Mapa final SI'!T204)</f>
        <v/>
      </c>
      <c r="N201" s="428"/>
      <c r="O201" s="428"/>
      <c r="P201" s="428"/>
      <c r="Q201" s="429"/>
    </row>
    <row r="202" spans="1:17" ht="43.5" customHeight="1" x14ac:dyDescent="0.25">
      <c r="A202" s="118" t="s">
        <v>734</v>
      </c>
      <c r="B202" s="719"/>
      <c r="C202" s="721"/>
      <c r="D202" s="723"/>
      <c r="E202" s="721"/>
      <c r="F202" s="724"/>
      <c r="G202" s="724"/>
      <c r="H202" s="837"/>
      <c r="I202" s="356" t="str">
        <f>IF('Mapa final SI'!AC205="","",'Mapa final SI'!AC205)</f>
        <v/>
      </c>
      <c r="J202" s="356" t="str">
        <f>IF('Mapa final SI'!AE205="","",'Mapa final SI'!AE205)</f>
        <v/>
      </c>
      <c r="K202" s="356" t="str">
        <f t="shared" si="3"/>
        <v/>
      </c>
      <c r="L202" s="356" t="str">
        <f>IF('Mapa final SI'!AH205="","",'Mapa final SI'!AH205)</f>
        <v/>
      </c>
      <c r="M202" s="357" t="str">
        <f>IF('Mapa final SI'!T205="","",'Mapa final SI'!T205)</f>
        <v/>
      </c>
      <c r="N202" s="428"/>
      <c r="O202" s="428"/>
      <c r="P202" s="428"/>
      <c r="Q202" s="429"/>
    </row>
    <row r="203" spans="1:17" ht="43.5" customHeight="1" x14ac:dyDescent="0.25">
      <c r="A203" s="118" t="s">
        <v>735</v>
      </c>
      <c r="B203" s="719"/>
      <c r="C203" s="721"/>
      <c r="D203" s="723"/>
      <c r="E203" s="721"/>
      <c r="F203" s="724"/>
      <c r="G203" s="724"/>
      <c r="H203" s="837"/>
      <c r="I203" s="356" t="str">
        <f>IF('Mapa final SI'!AC206="","",'Mapa final SI'!AC206)</f>
        <v/>
      </c>
      <c r="J203" s="356" t="str">
        <f>IF('Mapa final SI'!AE206="","",'Mapa final SI'!AE206)</f>
        <v/>
      </c>
      <c r="K203" s="356" t="str">
        <f t="shared" si="3"/>
        <v/>
      </c>
      <c r="L203" s="356" t="str">
        <f>IF('Mapa final SI'!AH206="","",'Mapa final SI'!AH206)</f>
        <v/>
      </c>
      <c r="M203" s="357" t="str">
        <f>IF('Mapa final SI'!T206="","",'Mapa final SI'!T206)</f>
        <v/>
      </c>
      <c r="N203" s="428"/>
      <c r="O203" s="428"/>
      <c r="P203" s="428"/>
      <c r="Q203" s="429"/>
    </row>
    <row r="204" spans="1:17" ht="43.5" customHeight="1" x14ac:dyDescent="0.25">
      <c r="A204" s="118" t="s">
        <v>736</v>
      </c>
      <c r="B204" s="719"/>
      <c r="C204" s="721"/>
      <c r="D204" s="723"/>
      <c r="E204" s="721"/>
      <c r="F204" s="724"/>
      <c r="G204" s="724"/>
      <c r="H204" s="734"/>
      <c r="I204" s="356" t="str">
        <f>IF('Mapa final SI'!AC207="","",'Mapa final SI'!AC207)</f>
        <v/>
      </c>
      <c r="J204" s="356" t="str">
        <f>IF('Mapa final SI'!AE207="","",'Mapa final SI'!AE207)</f>
        <v/>
      </c>
      <c r="K204" s="356" t="str">
        <f t="shared" si="3"/>
        <v/>
      </c>
      <c r="L204" s="356" t="str">
        <f>IF('Mapa final SI'!AH207="","",'Mapa final SI'!AH207)</f>
        <v/>
      </c>
      <c r="M204" s="357" t="str">
        <f>IF('Mapa final SI'!T207="","",'Mapa final SI'!T207)</f>
        <v/>
      </c>
      <c r="N204" s="428"/>
      <c r="O204" s="428"/>
      <c r="P204" s="428"/>
      <c r="Q204" s="429"/>
    </row>
    <row r="205" spans="1:17" ht="43.5" customHeight="1" x14ac:dyDescent="0.25">
      <c r="A205" s="118" t="s">
        <v>737</v>
      </c>
      <c r="B205" s="718"/>
      <c r="C205" s="720" t="str">
        <f>IF('Mapa final SI'!G208="","",'Mapa final SI'!G208)</f>
        <v/>
      </c>
      <c r="D205" s="722"/>
      <c r="E205" s="720" t="str">
        <f>IF('Mapa final SI'!F208="","",'Mapa final SI'!F208)</f>
        <v/>
      </c>
      <c r="F205" s="733" t="str">
        <f>IF('Mapa final SI'!L208="","",'Mapa final SI'!L208)</f>
        <v/>
      </c>
      <c r="G205" s="733" t="str">
        <f>IF('Mapa final SI'!P208="","",'Mapa final SI'!P208)</f>
        <v/>
      </c>
      <c r="H205" s="8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
        <v/>
      </c>
      <c r="L205" s="356" t="str">
        <f>IF('Mapa final SI'!AH208="","",'Mapa final SI'!AH208)</f>
        <v/>
      </c>
      <c r="M205" s="357" t="str">
        <f>IF('Mapa final SI'!T208="","",'Mapa final SI'!T208)</f>
        <v/>
      </c>
      <c r="N205" s="428"/>
      <c r="O205" s="428"/>
      <c r="P205" s="428"/>
      <c r="Q205" s="429"/>
    </row>
    <row r="206" spans="1:17" ht="43.5" customHeight="1" x14ac:dyDescent="0.25">
      <c r="A206" s="118" t="s">
        <v>738</v>
      </c>
      <c r="B206" s="719"/>
      <c r="C206" s="721"/>
      <c r="D206" s="723"/>
      <c r="E206" s="721"/>
      <c r="F206" s="724"/>
      <c r="G206" s="724"/>
      <c r="H206" s="837"/>
      <c r="I206" s="356" t="str">
        <f>IF('Mapa final SI'!AC209="","",'Mapa final SI'!AC209)</f>
        <v/>
      </c>
      <c r="J206" s="356" t="str">
        <f>IF('Mapa final SI'!AE209="","",'Mapa final SI'!AE209)</f>
        <v/>
      </c>
      <c r="K206" s="356" t="str">
        <f t="shared" si="3"/>
        <v/>
      </c>
      <c r="L206" s="356" t="str">
        <f>IF('Mapa final SI'!AH209="","",'Mapa final SI'!AH209)</f>
        <v/>
      </c>
      <c r="M206" s="357" t="str">
        <f>IF('Mapa final SI'!T209="","",'Mapa final SI'!T209)</f>
        <v/>
      </c>
      <c r="N206" s="428"/>
      <c r="O206" s="428"/>
      <c r="P206" s="428"/>
      <c r="Q206" s="429"/>
    </row>
    <row r="207" spans="1:17" ht="43.5" customHeight="1" x14ac:dyDescent="0.25">
      <c r="A207" s="118" t="s">
        <v>739</v>
      </c>
      <c r="B207" s="719"/>
      <c r="C207" s="721"/>
      <c r="D207" s="723"/>
      <c r="E207" s="721"/>
      <c r="F207" s="724"/>
      <c r="G207" s="724"/>
      <c r="H207" s="837"/>
      <c r="I207" s="356" t="str">
        <f>IF('Mapa final SI'!AC210="","",'Mapa final SI'!AC210)</f>
        <v/>
      </c>
      <c r="J207" s="356" t="str">
        <f>IF('Mapa final SI'!AE210="","",'Mapa final SI'!AE210)</f>
        <v/>
      </c>
      <c r="K207" s="356" t="str">
        <f t="shared" si="3"/>
        <v/>
      </c>
      <c r="L207" s="356" t="str">
        <f>IF('Mapa final SI'!AH210="","",'Mapa final SI'!AH210)</f>
        <v/>
      </c>
      <c r="M207" s="357" t="str">
        <f>IF('Mapa final SI'!T210="","",'Mapa final SI'!T210)</f>
        <v/>
      </c>
      <c r="N207" s="428"/>
      <c r="O207" s="428"/>
      <c r="P207" s="428"/>
      <c r="Q207" s="429"/>
    </row>
    <row r="208" spans="1:17" ht="43.5" customHeight="1" x14ac:dyDescent="0.25">
      <c r="A208" s="118" t="s">
        <v>740</v>
      </c>
      <c r="B208" s="719"/>
      <c r="C208" s="721"/>
      <c r="D208" s="723"/>
      <c r="E208" s="721"/>
      <c r="F208" s="724"/>
      <c r="G208" s="724"/>
      <c r="H208" s="837"/>
      <c r="I208" s="356" t="str">
        <f>IF('Mapa final SI'!AC211="","",'Mapa final SI'!AC211)</f>
        <v/>
      </c>
      <c r="J208" s="356" t="str">
        <f>IF('Mapa final SI'!AE211="","",'Mapa final SI'!AE211)</f>
        <v/>
      </c>
      <c r="K208" s="356" t="str">
        <f t="shared" si="3"/>
        <v/>
      </c>
      <c r="L208" s="356" t="str">
        <f>IF('Mapa final SI'!AH211="","",'Mapa final SI'!AH211)</f>
        <v/>
      </c>
      <c r="M208" s="357" t="str">
        <f>IF('Mapa final SI'!T211="","",'Mapa final SI'!T211)</f>
        <v/>
      </c>
      <c r="N208" s="428"/>
      <c r="O208" s="428"/>
      <c r="P208" s="428"/>
      <c r="Q208" s="429"/>
    </row>
    <row r="209" spans="1:17" ht="43.5" customHeight="1" x14ac:dyDescent="0.25">
      <c r="A209" s="118" t="s">
        <v>741</v>
      </c>
      <c r="B209" s="719"/>
      <c r="C209" s="721"/>
      <c r="D209" s="723"/>
      <c r="E209" s="721"/>
      <c r="F209" s="724"/>
      <c r="G209" s="724"/>
      <c r="H209" s="837"/>
      <c r="I209" s="356" t="str">
        <f>IF('Mapa final SI'!AC212="","",'Mapa final SI'!AC212)</f>
        <v/>
      </c>
      <c r="J209" s="356" t="str">
        <f>IF('Mapa final SI'!AE212="","",'Mapa final SI'!AE212)</f>
        <v/>
      </c>
      <c r="K209" s="356" t="str">
        <f t="shared" si="3"/>
        <v/>
      </c>
      <c r="L209" s="356" t="str">
        <f>IF('Mapa final SI'!AH212="","",'Mapa final SI'!AH212)</f>
        <v/>
      </c>
      <c r="M209" s="357" t="str">
        <f>IF('Mapa final SI'!T212="","",'Mapa final SI'!T212)</f>
        <v/>
      </c>
      <c r="N209" s="428"/>
      <c r="O209" s="428"/>
      <c r="P209" s="428"/>
      <c r="Q209" s="429"/>
    </row>
    <row r="210" spans="1:17" ht="43.5" customHeight="1" x14ac:dyDescent="0.25">
      <c r="A210" s="118" t="s">
        <v>742</v>
      </c>
      <c r="B210" s="719"/>
      <c r="C210" s="721"/>
      <c r="D210" s="723"/>
      <c r="E210" s="721"/>
      <c r="F210" s="724"/>
      <c r="G210" s="724"/>
      <c r="H210" s="734"/>
      <c r="I210" s="356" t="str">
        <f>IF('Mapa final SI'!AC213="","",'Mapa final SI'!AC213)</f>
        <v/>
      </c>
      <c r="J210" s="356" t="str">
        <f>IF('Mapa final SI'!AE213="","",'Mapa final SI'!AE213)</f>
        <v/>
      </c>
      <c r="K210" s="356" t="str">
        <f t="shared" si="3"/>
        <v/>
      </c>
      <c r="L210" s="356" t="str">
        <f>IF('Mapa final SI'!AH213="","",'Mapa final SI'!AH213)</f>
        <v/>
      </c>
      <c r="M210" s="357" t="str">
        <f>IF('Mapa final SI'!T213="","",'Mapa final SI'!T213)</f>
        <v/>
      </c>
      <c r="N210" s="428"/>
      <c r="O210" s="428"/>
      <c r="P210" s="428"/>
      <c r="Q210" s="429"/>
    </row>
    <row r="211" spans="1:17" ht="43.5" customHeight="1" x14ac:dyDescent="0.25">
      <c r="A211" s="118" t="s">
        <v>743</v>
      </c>
      <c r="B211" s="718"/>
      <c r="C211" s="720" t="str">
        <f>IF('Mapa final SI'!G214="","",'Mapa final SI'!G214)</f>
        <v/>
      </c>
      <c r="D211" s="722"/>
      <c r="E211" s="720" t="str">
        <f>IF('Mapa final SI'!F214="","",'Mapa final SI'!F214)</f>
        <v/>
      </c>
      <c r="F211" s="733" t="str">
        <f>IF('Mapa final SI'!L214="","",'Mapa final SI'!L214)</f>
        <v/>
      </c>
      <c r="G211" s="733" t="str">
        <f>IF('Mapa final SI'!P214="","",'Mapa final SI'!P214)</f>
        <v/>
      </c>
      <c r="H211" s="8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
        <v/>
      </c>
      <c r="L211" s="356" t="str">
        <f>IF('Mapa final SI'!AH214="","",'Mapa final SI'!AH214)</f>
        <v/>
      </c>
      <c r="M211" s="357" t="str">
        <f>IF('Mapa final SI'!T214="","",'Mapa final SI'!T214)</f>
        <v/>
      </c>
      <c r="N211" s="428"/>
      <c r="O211" s="428"/>
      <c r="P211" s="428"/>
      <c r="Q211" s="429"/>
    </row>
    <row r="212" spans="1:17" ht="43.5" customHeight="1" x14ac:dyDescent="0.25">
      <c r="A212" s="118" t="s">
        <v>744</v>
      </c>
      <c r="B212" s="719"/>
      <c r="C212" s="721"/>
      <c r="D212" s="723"/>
      <c r="E212" s="721"/>
      <c r="F212" s="724"/>
      <c r="G212" s="724"/>
      <c r="H212" s="837"/>
      <c r="I212" s="356" t="str">
        <f>IF('Mapa final SI'!AC215="","",'Mapa final SI'!AC215)</f>
        <v/>
      </c>
      <c r="J212" s="356" t="str">
        <f>IF('Mapa final SI'!AE215="","",'Mapa final SI'!AE215)</f>
        <v/>
      </c>
      <c r="K212" s="356" t="str">
        <f t="shared" si="3"/>
        <v/>
      </c>
      <c r="L212" s="356" t="str">
        <f>IF('Mapa final SI'!AH215="","",'Mapa final SI'!AH215)</f>
        <v/>
      </c>
      <c r="M212" s="357" t="str">
        <f>IF('Mapa final SI'!T215="","",'Mapa final SI'!T215)</f>
        <v/>
      </c>
      <c r="N212" s="428"/>
      <c r="O212" s="428"/>
      <c r="P212" s="428"/>
      <c r="Q212" s="429"/>
    </row>
    <row r="213" spans="1:17" ht="43.5" customHeight="1" x14ac:dyDescent="0.25">
      <c r="A213" s="118" t="s">
        <v>745</v>
      </c>
      <c r="B213" s="719"/>
      <c r="C213" s="721"/>
      <c r="D213" s="723"/>
      <c r="E213" s="721"/>
      <c r="F213" s="724"/>
      <c r="G213" s="724"/>
      <c r="H213" s="837"/>
      <c r="I213" s="356" t="str">
        <f>IF('Mapa final SI'!AC216="","",'Mapa final SI'!AC216)</f>
        <v/>
      </c>
      <c r="J213" s="356" t="str">
        <f>IF('Mapa final SI'!AE216="","",'Mapa final SI'!AE216)</f>
        <v/>
      </c>
      <c r="K213" s="356" t="str">
        <f t="shared" si="3"/>
        <v/>
      </c>
      <c r="L213" s="356" t="str">
        <f>IF('Mapa final SI'!AH216="","",'Mapa final SI'!AH216)</f>
        <v/>
      </c>
      <c r="M213" s="357" t="str">
        <f>IF('Mapa final SI'!T216="","",'Mapa final SI'!T216)</f>
        <v/>
      </c>
      <c r="N213" s="428"/>
      <c r="O213" s="428"/>
      <c r="P213" s="428"/>
      <c r="Q213" s="429"/>
    </row>
    <row r="214" spans="1:17" ht="43.5" customHeight="1" x14ac:dyDescent="0.25">
      <c r="A214" s="118" t="s">
        <v>746</v>
      </c>
      <c r="B214" s="719"/>
      <c r="C214" s="721"/>
      <c r="D214" s="723"/>
      <c r="E214" s="721"/>
      <c r="F214" s="724"/>
      <c r="G214" s="724"/>
      <c r="H214" s="837"/>
      <c r="I214" s="356" t="str">
        <f>IF('Mapa final SI'!AC217="","",'Mapa final SI'!AC217)</f>
        <v/>
      </c>
      <c r="J214" s="356" t="str">
        <f>IF('Mapa final SI'!AE217="","",'Mapa final SI'!AE217)</f>
        <v/>
      </c>
      <c r="K214" s="356" t="str">
        <f t="shared" si="3"/>
        <v/>
      </c>
      <c r="L214" s="356" t="str">
        <f>IF('Mapa final SI'!AH217="","",'Mapa final SI'!AH217)</f>
        <v/>
      </c>
      <c r="M214" s="357" t="str">
        <f>IF('Mapa final SI'!T217="","",'Mapa final SI'!T217)</f>
        <v/>
      </c>
      <c r="N214" s="428"/>
      <c r="O214" s="428"/>
      <c r="P214" s="428"/>
      <c r="Q214" s="429"/>
    </row>
    <row r="215" spans="1:17" ht="43.5" customHeight="1" x14ac:dyDescent="0.25">
      <c r="A215" s="118" t="s">
        <v>747</v>
      </c>
      <c r="B215" s="719"/>
      <c r="C215" s="721"/>
      <c r="D215" s="723"/>
      <c r="E215" s="721"/>
      <c r="F215" s="724"/>
      <c r="G215" s="724"/>
      <c r="H215" s="837"/>
      <c r="I215" s="356" t="str">
        <f>IF('Mapa final SI'!AC218="","",'Mapa final SI'!AC218)</f>
        <v/>
      </c>
      <c r="J215" s="356" t="str">
        <f>IF('Mapa final SI'!AE218="","",'Mapa final SI'!AE218)</f>
        <v/>
      </c>
      <c r="K215" s="356" t="str">
        <f t="shared" si="3"/>
        <v/>
      </c>
      <c r="L215" s="356" t="str">
        <f>IF('Mapa final SI'!AH218="","",'Mapa final SI'!AH218)</f>
        <v/>
      </c>
      <c r="M215" s="357" t="str">
        <f>IF('Mapa final SI'!T218="","",'Mapa final SI'!T218)</f>
        <v/>
      </c>
      <c r="N215" s="428"/>
      <c r="O215" s="428"/>
      <c r="P215" s="428"/>
      <c r="Q215" s="429"/>
    </row>
    <row r="216" spans="1:17" ht="43.5" customHeight="1" x14ac:dyDescent="0.25">
      <c r="A216" s="118" t="s">
        <v>748</v>
      </c>
      <c r="B216" s="719"/>
      <c r="C216" s="721"/>
      <c r="D216" s="723"/>
      <c r="E216" s="721"/>
      <c r="F216" s="724"/>
      <c r="G216" s="724"/>
      <c r="H216" s="734"/>
      <c r="I216" s="356" t="str">
        <f>IF('Mapa final SI'!AC219="","",'Mapa final SI'!AC219)</f>
        <v/>
      </c>
      <c r="J216" s="356" t="str">
        <f>IF('Mapa final SI'!AE219="","",'Mapa final SI'!AE219)</f>
        <v/>
      </c>
      <c r="K216" s="356" t="str">
        <f t="shared" si="3"/>
        <v/>
      </c>
      <c r="L216" s="356" t="str">
        <f>IF('Mapa final SI'!AH219="","",'Mapa final SI'!AH219)</f>
        <v/>
      </c>
      <c r="M216" s="357" t="str">
        <f>IF('Mapa final SI'!T219="","",'Mapa final SI'!T219)</f>
        <v/>
      </c>
      <c r="N216" s="428"/>
      <c r="O216" s="428"/>
      <c r="P216" s="428"/>
      <c r="Q216" s="429"/>
    </row>
    <row r="217" spans="1:17" ht="43.5" customHeight="1" x14ac:dyDescent="0.25">
      <c r="A217" s="118" t="s">
        <v>749</v>
      </c>
      <c r="B217" s="718"/>
      <c r="C217" s="720" t="str">
        <f>IF('Mapa final SI'!G220="","",'Mapa final SI'!G220)</f>
        <v/>
      </c>
      <c r="D217" s="722"/>
      <c r="E217" s="720" t="str">
        <f>IF('Mapa final SI'!F220="","",'Mapa final SI'!F220)</f>
        <v/>
      </c>
      <c r="F217" s="733" t="str">
        <f>IF('Mapa final SI'!L220="","",'Mapa final SI'!L220)</f>
        <v/>
      </c>
      <c r="G217" s="733" t="str">
        <f>IF('Mapa final SI'!P220="","",'Mapa final SI'!P220)</f>
        <v/>
      </c>
      <c r="H217" s="8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
        <v/>
      </c>
      <c r="L217" s="356" t="str">
        <f>IF('Mapa final SI'!AH220="","",'Mapa final SI'!AH220)</f>
        <v/>
      </c>
      <c r="M217" s="357" t="str">
        <f>IF('Mapa final SI'!T220="","",'Mapa final SI'!T220)</f>
        <v/>
      </c>
      <c r="N217" s="428"/>
      <c r="O217" s="428"/>
      <c r="P217" s="428"/>
      <c r="Q217" s="429"/>
    </row>
    <row r="218" spans="1:17" ht="43.5" customHeight="1" x14ac:dyDescent="0.25">
      <c r="A218" s="118" t="s">
        <v>750</v>
      </c>
      <c r="B218" s="719"/>
      <c r="C218" s="721"/>
      <c r="D218" s="723"/>
      <c r="E218" s="721"/>
      <c r="F218" s="724"/>
      <c r="G218" s="724"/>
      <c r="H218" s="837"/>
      <c r="I218" s="356" t="str">
        <f>IF('Mapa final SI'!AC221="","",'Mapa final SI'!AC221)</f>
        <v/>
      </c>
      <c r="J218" s="356" t="str">
        <f>IF('Mapa final SI'!AE221="","",'Mapa final SI'!AE221)</f>
        <v/>
      </c>
      <c r="K218" s="356" t="str">
        <f t="shared" si="3"/>
        <v/>
      </c>
      <c r="L218" s="356" t="str">
        <f>IF('Mapa final SI'!AH221="","",'Mapa final SI'!AH221)</f>
        <v/>
      </c>
      <c r="M218" s="357" t="str">
        <f>IF('Mapa final SI'!T221="","",'Mapa final SI'!T221)</f>
        <v/>
      </c>
      <c r="N218" s="428"/>
      <c r="O218" s="428"/>
      <c r="P218" s="428"/>
      <c r="Q218" s="429"/>
    </row>
    <row r="219" spans="1:17" ht="43.5" customHeight="1" x14ac:dyDescent="0.25">
      <c r="A219" s="118" t="s">
        <v>751</v>
      </c>
      <c r="B219" s="719"/>
      <c r="C219" s="721"/>
      <c r="D219" s="723"/>
      <c r="E219" s="721"/>
      <c r="F219" s="724"/>
      <c r="G219" s="724"/>
      <c r="H219" s="837"/>
      <c r="I219" s="356" t="str">
        <f>IF('Mapa final SI'!AC222="","",'Mapa final SI'!AC222)</f>
        <v/>
      </c>
      <c r="J219" s="356" t="str">
        <f>IF('Mapa final SI'!AE222="","",'Mapa final SI'!AE222)</f>
        <v/>
      </c>
      <c r="K219" s="356" t="str">
        <f t="shared" si="3"/>
        <v/>
      </c>
      <c r="L219" s="356" t="str">
        <f>IF('Mapa final SI'!AH222="","",'Mapa final SI'!AH222)</f>
        <v/>
      </c>
      <c r="M219" s="357" t="str">
        <f>IF('Mapa final SI'!T222="","",'Mapa final SI'!T222)</f>
        <v/>
      </c>
      <c r="N219" s="428"/>
      <c r="O219" s="428"/>
      <c r="P219" s="428"/>
      <c r="Q219" s="429"/>
    </row>
    <row r="220" spans="1:17" ht="43.5" customHeight="1" x14ac:dyDescent="0.25">
      <c r="A220" s="118" t="s">
        <v>752</v>
      </c>
      <c r="B220" s="719"/>
      <c r="C220" s="721"/>
      <c r="D220" s="723"/>
      <c r="E220" s="721"/>
      <c r="F220" s="724"/>
      <c r="G220" s="724"/>
      <c r="H220" s="837"/>
      <c r="I220" s="356" t="str">
        <f>IF('Mapa final SI'!AC223="","",'Mapa final SI'!AC223)</f>
        <v/>
      </c>
      <c r="J220" s="356" t="str">
        <f>IF('Mapa final SI'!AE223="","",'Mapa final SI'!AE223)</f>
        <v/>
      </c>
      <c r="K220" s="356" t="str">
        <f t="shared" si="3"/>
        <v/>
      </c>
      <c r="L220" s="356" t="str">
        <f>IF('Mapa final SI'!AH223="","",'Mapa final SI'!AH223)</f>
        <v/>
      </c>
      <c r="M220" s="357" t="str">
        <f>IF('Mapa final SI'!T223="","",'Mapa final SI'!T223)</f>
        <v/>
      </c>
      <c r="N220" s="428"/>
      <c r="O220" s="428"/>
      <c r="P220" s="428"/>
      <c r="Q220" s="429"/>
    </row>
    <row r="221" spans="1:17" ht="43.5" customHeight="1" x14ac:dyDescent="0.25">
      <c r="A221" s="118" t="s">
        <v>753</v>
      </c>
      <c r="B221" s="719"/>
      <c r="C221" s="721"/>
      <c r="D221" s="723"/>
      <c r="E221" s="721"/>
      <c r="F221" s="724"/>
      <c r="G221" s="724"/>
      <c r="H221" s="837"/>
      <c r="I221" s="356" t="str">
        <f>IF('Mapa final SI'!AC224="","",'Mapa final SI'!AC224)</f>
        <v/>
      </c>
      <c r="J221" s="356" t="str">
        <f>IF('Mapa final SI'!AE224="","",'Mapa final SI'!AE224)</f>
        <v/>
      </c>
      <c r="K221" s="356" t="str">
        <f t="shared" si="3"/>
        <v/>
      </c>
      <c r="L221" s="356" t="str">
        <f>IF('Mapa final SI'!AH224="","",'Mapa final SI'!AH224)</f>
        <v/>
      </c>
      <c r="M221" s="357" t="str">
        <f>IF('Mapa final SI'!T224="","",'Mapa final SI'!T224)</f>
        <v/>
      </c>
      <c r="N221" s="428"/>
      <c r="O221" s="428"/>
      <c r="P221" s="428"/>
      <c r="Q221" s="429"/>
    </row>
    <row r="222" spans="1:17" ht="43.5" customHeight="1" x14ac:dyDescent="0.25">
      <c r="A222" s="118" t="s">
        <v>754</v>
      </c>
      <c r="B222" s="719"/>
      <c r="C222" s="721"/>
      <c r="D222" s="723"/>
      <c r="E222" s="721"/>
      <c r="F222" s="724"/>
      <c r="G222" s="724"/>
      <c r="H222" s="734"/>
      <c r="I222" s="356" t="str">
        <f>IF('Mapa final SI'!AC225="","",'Mapa final SI'!AC225)</f>
        <v/>
      </c>
      <c r="J222" s="356" t="str">
        <f>IF('Mapa final SI'!AE225="","",'Mapa final SI'!AE225)</f>
        <v/>
      </c>
      <c r="K222" s="356" t="str">
        <f t="shared" si="3"/>
        <v/>
      </c>
      <c r="L222" s="356" t="str">
        <f>IF('Mapa final SI'!AH225="","",'Mapa final SI'!AH225)</f>
        <v/>
      </c>
      <c r="M222" s="357" t="str">
        <f>IF('Mapa final SI'!T225="","",'Mapa final SI'!T225)</f>
        <v/>
      </c>
      <c r="N222" s="428"/>
      <c r="O222" s="428"/>
      <c r="P222" s="428"/>
      <c r="Q222" s="429"/>
    </row>
    <row r="223" spans="1:17" ht="43.5" customHeight="1" x14ac:dyDescent="0.25">
      <c r="A223" s="118" t="s">
        <v>755</v>
      </c>
      <c r="B223" s="718"/>
      <c r="C223" s="720" t="str">
        <f>IF('Mapa final SI'!G226="","",'Mapa final SI'!G226)</f>
        <v/>
      </c>
      <c r="D223" s="722"/>
      <c r="E223" s="720" t="str">
        <f>IF('Mapa final SI'!F226="","",'Mapa final SI'!F226)</f>
        <v/>
      </c>
      <c r="F223" s="733" t="str">
        <f>IF('Mapa final SI'!L226="","",'Mapa final SI'!L226)</f>
        <v/>
      </c>
      <c r="G223" s="733" t="str">
        <f>IF('Mapa final SI'!P226="","",'Mapa final SI'!P226)</f>
        <v/>
      </c>
      <c r="H223" s="8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
        <v/>
      </c>
      <c r="L223" s="356" t="str">
        <f>IF('Mapa final SI'!AH226="","",'Mapa final SI'!AH226)</f>
        <v/>
      </c>
      <c r="M223" s="357" t="str">
        <f>IF('Mapa final SI'!T226="","",'Mapa final SI'!T226)</f>
        <v/>
      </c>
      <c r="N223" s="428"/>
      <c r="O223" s="428"/>
      <c r="P223" s="428"/>
      <c r="Q223" s="429"/>
    </row>
    <row r="224" spans="1:17" ht="43.5" customHeight="1" x14ac:dyDescent="0.25">
      <c r="A224" s="118" t="s">
        <v>756</v>
      </c>
      <c r="B224" s="719"/>
      <c r="C224" s="721"/>
      <c r="D224" s="723"/>
      <c r="E224" s="721"/>
      <c r="F224" s="724"/>
      <c r="G224" s="724"/>
      <c r="H224" s="837"/>
      <c r="I224" s="356" t="str">
        <f>IF('Mapa final SI'!AC227="","",'Mapa final SI'!AC227)</f>
        <v/>
      </c>
      <c r="J224" s="356" t="str">
        <f>IF('Mapa final SI'!AE227="","",'Mapa final SI'!AE227)</f>
        <v/>
      </c>
      <c r="K224" s="356" t="str">
        <f t="shared" si="3"/>
        <v/>
      </c>
      <c r="L224" s="356" t="str">
        <f>IF('Mapa final SI'!AH227="","",'Mapa final SI'!AH227)</f>
        <v/>
      </c>
      <c r="M224" s="357" t="str">
        <f>IF('Mapa final SI'!T227="","",'Mapa final SI'!T227)</f>
        <v/>
      </c>
      <c r="N224" s="428"/>
      <c r="O224" s="428"/>
      <c r="P224" s="428"/>
      <c r="Q224" s="429"/>
    </row>
    <row r="225" spans="1:17" ht="43.5" customHeight="1" x14ac:dyDescent="0.25">
      <c r="A225" s="118" t="s">
        <v>757</v>
      </c>
      <c r="B225" s="719"/>
      <c r="C225" s="721"/>
      <c r="D225" s="723"/>
      <c r="E225" s="721"/>
      <c r="F225" s="724"/>
      <c r="G225" s="724"/>
      <c r="H225" s="837"/>
      <c r="I225" s="356" t="str">
        <f>IF('Mapa final SI'!AC228="","",'Mapa final SI'!AC228)</f>
        <v/>
      </c>
      <c r="J225" s="356" t="str">
        <f>IF('Mapa final SI'!AE228="","",'Mapa final SI'!AE228)</f>
        <v/>
      </c>
      <c r="K225" s="356" t="str">
        <f t="shared" si="3"/>
        <v/>
      </c>
      <c r="L225" s="356" t="str">
        <f>IF('Mapa final SI'!AH228="","",'Mapa final SI'!AH228)</f>
        <v/>
      </c>
      <c r="M225" s="357" t="str">
        <f>IF('Mapa final SI'!T228="","",'Mapa final SI'!T228)</f>
        <v/>
      </c>
      <c r="N225" s="428"/>
      <c r="O225" s="428"/>
      <c r="P225" s="428"/>
      <c r="Q225" s="429"/>
    </row>
    <row r="226" spans="1:17" ht="43.5" customHeight="1" x14ac:dyDescent="0.25">
      <c r="A226" s="118" t="s">
        <v>758</v>
      </c>
      <c r="B226" s="719"/>
      <c r="C226" s="721"/>
      <c r="D226" s="723"/>
      <c r="E226" s="721"/>
      <c r="F226" s="724"/>
      <c r="G226" s="724"/>
      <c r="H226" s="837"/>
      <c r="I226" s="356" t="str">
        <f>IF('Mapa final SI'!AC229="","",'Mapa final SI'!AC229)</f>
        <v/>
      </c>
      <c r="J226" s="356" t="str">
        <f>IF('Mapa final SI'!AE229="","",'Mapa final SI'!AE229)</f>
        <v/>
      </c>
      <c r="K226" s="356" t="str">
        <f t="shared" si="3"/>
        <v/>
      </c>
      <c r="L226" s="356" t="str">
        <f>IF('Mapa final SI'!AH229="","",'Mapa final SI'!AH229)</f>
        <v/>
      </c>
      <c r="M226" s="357" t="str">
        <f>IF('Mapa final SI'!T229="","",'Mapa final SI'!T229)</f>
        <v/>
      </c>
      <c r="N226" s="428"/>
      <c r="O226" s="428"/>
      <c r="P226" s="428"/>
      <c r="Q226" s="429"/>
    </row>
    <row r="227" spans="1:17" ht="43.5" customHeight="1" x14ac:dyDescent="0.25">
      <c r="A227" s="118" t="s">
        <v>759</v>
      </c>
      <c r="B227" s="719"/>
      <c r="C227" s="721"/>
      <c r="D227" s="723"/>
      <c r="E227" s="721"/>
      <c r="F227" s="724"/>
      <c r="G227" s="724"/>
      <c r="H227" s="837"/>
      <c r="I227" s="356" t="str">
        <f>IF('Mapa final SI'!AC230="","",'Mapa final SI'!AC230)</f>
        <v/>
      </c>
      <c r="J227" s="356" t="str">
        <f>IF('Mapa final SI'!AE230="","",'Mapa final SI'!AE230)</f>
        <v/>
      </c>
      <c r="K227" s="356" t="str">
        <f t="shared" si="3"/>
        <v/>
      </c>
      <c r="L227" s="356" t="str">
        <f>IF('Mapa final SI'!AH230="","",'Mapa final SI'!AH230)</f>
        <v/>
      </c>
      <c r="M227" s="357" t="str">
        <f>IF('Mapa final SI'!T230="","",'Mapa final SI'!T230)</f>
        <v/>
      </c>
      <c r="N227" s="428"/>
      <c r="O227" s="428"/>
      <c r="P227" s="428"/>
      <c r="Q227" s="429"/>
    </row>
    <row r="228" spans="1:17" ht="43.5" customHeight="1" x14ac:dyDescent="0.25">
      <c r="A228" s="118" t="s">
        <v>760</v>
      </c>
      <c r="B228" s="719"/>
      <c r="C228" s="721"/>
      <c r="D228" s="723"/>
      <c r="E228" s="721"/>
      <c r="F228" s="724"/>
      <c r="G228" s="724"/>
      <c r="H228" s="734"/>
      <c r="I228" s="356" t="str">
        <f>IF('Mapa final SI'!AC231="","",'Mapa final SI'!AC231)</f>
        <v/>
      </c>
      <c r="J228" s="356" t="str">
        <f>IF('Mapa final SI'!AE231="","",'Mapa final SI'!AE231)</f>
        <v/>
      </c>
      <c r="K228" s="356" t="str">
        <f t="shared" si="3"/>
        <v/>
      </c>
      <c r="L228" s="356" t="str">
        <f>IF('Mapa final SI'!AH231="","",'Mapa final SI'!AH231)</f>
        <v/>
      </c>
      <c r="M228" s="357" t="str">
        <f>IF('Mapa final SI'!T231="","",'Mapa final SI'!T231)</f>
        <v/>
      </c>
      <c r="N228" s="428"/>
      <c r="O228" s="428"/>
      <c r="P228" s="428"/>
      <c r="Q228" s="429"/>
    </row>
    <row r="229" spans="1:17" ht="43.5" customHeight="1" x14ac:dyDescent="0.25">
      <c r="A229" s="118" t="s">
        <v>761</v>
      </c>
      <c r="B229" s="718"/>
      <c r="C229" s="720" t="str">
        <f>IF('Mapa final SI'!G232="","",'Mapa final SI'!G232)</f>
        <v/>
      </c>
      <c r="D229" s="722"/>
      <c r="E229" s="720" t="str">
        <f>IF('Mapa final SI'!F232="","",'Mapa final SI'!F232)</f>
        <v/>
      </c>
      <c r="F229" s="733" t="str">
        <f>IF('Mapa final SI'!L232="","",'Mapa final SI'!L232)</f>
        <v/>
      </c>
      <c r="G229" s="733" t="str">
        <f>IF('Mapa final SI'!P232="","",'Mapa final SI'!P232)</f>
        <v/>
      </c>
      <c r="H229" s="8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
        <v/>
      </c>
      <c r="L229" s="356" t="str">
        <f>IF('Mapa final SI'!AH232="","",'Mapa final SI'!AH232)</f>
        <v/>
      </c>
      <c r="M229" s="357" t="str">
        <f>IF('Mapa final SI'!T232="","",'Mapa final SI'!T232)</f>
        <v/>
      </c>
      <c r="N229" s="428"/>
      <c r="O229" s="428"/>
      <c r="P229" s="428"/>
      <c r="Q229" s="429"/>
    </row>
    <row r="230" spans="1:17" ht="43.5" customHeight="1" x14ac:dyDescent="0.25">
      <c r="A230" s="118" t="s">
        <v>762</v>
      </c>
      <c r="B230" s="719"/>
      <c r="C230" s="721"/>
      <c r="D230" s="723"/>
      <c r="E230" s="721"/>
      <c r="F230" s="724"/>
      <c r="G230" s="724"/>
      <c r="H230" s="837"/>
      <c r="I230" s="356" t="str">
        <f>IF('Mapa final SI'!AC233="","",'Mapa final SI'!AC233)</f>
        <v/>
      </c>
      <c r="J230" s="356" t="str">
        <f>IF('Mapa final SI'!AE233="","",'Mapa final SI'!AE233)</f>
        <v/>
      </c>
      <c r="K230" s="356" t="str">
        <f t="shared" si="3"/>
        <v/>
      </c>
      <c r="L230" s="356" t="str">
        <f>IF('Mapa final SI'!AH233="","",'Mapa final SI'!AH233)</f>
        <v/>
      </c>
      <c r="M230" s="357" t="str">
        <f>IF('Mapa final SI'!T233="","",'Mapa final SI'!T233)</f>
        <v/>
      </c>
      <c r="N230" s="428"/>
      <c r="O230" s="428"/>
      <c r="P230" s="428"/>
      <c r="Q230" s="429"/>
    </row>
    <row r="231" spans="1:17" ht="43.5" customHeight="1" x14ac:dyDescent="0.25">
      <c r="A231" s="118" t="s">
        <v>763</v>
      </c>
      <c r="B231" s="719"/>
      <c r="C231" s="721"/>
      <c r="D231" s="723"/>
      <c r="E231" s="721"/>
      <c r="F231" s="724"/>
      <c r="G231" s="724"/>
      <c r="H231" s="837"/>
      <c r="I231" s="356" t="str">
        <f>IF('Mapa final SI'!AC234="","",'Mapa final SI'!AC234)</f>
        <v/>
      </c>
      <c r="J231" s="356" t="str">
        <f>IF('Mapa final SI'!AE234="","",'Mapa final SI'!AE234)</f>
        <v/>
      </c>
      <c r="K231" s="356" t="str">
        <f t="shared" si="3"/>
        <v/>
      </c>
      <c r="L231" s="356" t="str">
        <f>IF('Mapa final SI'!AH234="","",'Mapa final SI'!AH234)</f>
        <v/>
      </c>
      <c r="M231" s="357" t="str">
        <f>IF('Mapa final SI'!T234="","",'Mapa final SI'!T234)</f>
        <v/>
      </c>
      <c r="N231" s="428"/>
      <c r="O231" s="428"/>
      <c r="P231" s="428"/>
      <c r="Q231" s="429"/>
    </row>
    <row r="232" spans="1:17" ht="43.5" customHeight="1" x14ac:dyDescent="0.25">
      <c r="A232" s="118" t="s">
        <v>764</v>
      </c>
      <c r="B232" s="719"/>
      <c r="C232" s="721"/>
      <c r="D232" s="723"/>
      <c r="E232" s="721"/>
      <c r="F232" s="724"/>
      <c r="G232" s="724"/>
      <c r="H232" s="837"/>
      <c r="I232" s="356" t="str">
        <f>IF('Mapa final SI'!AC235="","",'Mapa final SI'!AC235)</f>
        <v/>
      </c>
      <c r="J232" s="356" t="str">
        <f>IF('Mapa final SI'!AE235="","",'Mapa final SI'!AE235)</f>
        <v/>
      </c>
      <c r="K232" s="356" t="str">
        <f t="shared" si="3"/>
        <v/>
      </c>
      <c r="L232" s="356" t="str">
        <f>IF('Mapa final SI'!AH235="","",'Mapa final SI'!AH235)</f>
        <v/>
      </c>
      <c r="M232" s="357" t="str">
        <f>IF('Mapa final SI'!T235="","",'Mapa final SI'!T235)</f>
        <v/>
      </c>
      <c r="N232" s="428"/>
      <c r="O232" s="428"/>
      <c r="P232" s="428"/>
      <c r="Q232" s="429"/>
    </row>
    <row r="233" spans="1:17" ht="43.5" customHeight="1" x14ac:dyDescent="0.25">
      <c r="A233" s="118" t="s">
        <v>765</v>
      </c>
      <c r="B233" s="719"/>
      <c r="C233" s="721"/>
      <c r="D233" s="723"/>
      <c r="E233" s="721"/>
      <c r="F233" s="724"/>
      <c r="G233" s="724"/>
      <c r="H233" s="837"/>
      <c r="I233" s="356" t="str">
        <f>IF('Mapa final SI'!AC236="","",'Mapa final SI'!AC236)</f>
        <v/>
      </c>
      <c r="J233" s="356" t="str">
        <f>IF('Mapa final SI'!AE236="","",'Mapa final SI'!AE236)</f>
        <v/>
      </c>
      <c r="K233" s="356" t="str">
        <f t="shared" si="3"/>
        <v/>
      </c>
      <c r="L233" s="356" t="str">
        <f>IF('Mapa final SI'!AH236="","",'Mapa final SI'!AH236)</f>
        <v/>
      </c>
      <c r="M233" s="357" t="str">
        <f>IF('Mapa final SI'!T236="","",'Mapa final SI'!T236)</f>
        <v/>
      </c>
      <c r="N233" s="428"/>
      <c r="O233" s="428"/>
      <c r="P233" s="428"/>
      <c r="Q233" s="429"/>
    </row>
    <row r="234" spans="1:17" ht="43.5" customHeight="1" x14ac:dyDescent="0.25">
      <c r="A234" s="118" t="s">
        <v>766</v>
      </c>
      <c r="B234" s="719"/>
      <c r="C234" s="721"/>
      <c r="D234" s="723"/>
      <c r="E234" s="721"/>
      <c r="F234" s="724"/>
      <c r="G234" s="724"/>
      <c r="H234" s="734"/>
      <c r="I234" s="356" t="str">
        <f>IF('Mapa final SI'!AC237="","",'Mapa final SI'!AC237)</f>
        <v/>
      </c>
      <c r="J234" s="356" t="str">
        <f>IF('Mapa final SI'!AE237="","",'Mapa final SI'!AE237)</f>
        <v/>
      </c>
      <c r="K234" s="356" t="str">
        <f t="shared" si="3"/>
        <v/>
      </c>
      <c r="L234" s="356" t="str">
        <f>IF('Mapa final SI'!AH237="","",'Mapa final SI'!AH237)</f>
        <v/>
      </c>
      <c r="M234" s="357" t="str">
        <f>IF('Mapa final SI'!T237="","",'Mapa final SI'!T237)</f>
        <v/>
      </c>
      <c r="N234" s="428"/>
      <c r="O234" s="428"/>
      <c r="P234" s="428"/>
      <c r="Q234" s="429"/>
    </row>
    <row r="235" spans="1:17" ht="43.5" customHeight="1" x14ac:dyDescent="0.25">
      <c r="A235" s="118" t="s">
        <v>767</v>
      </c>
      <c r="B235" s="718"/>
      <c r="C235" s="720" t="str">
        <f>IF('Mapa final SI'!G238="","",'Mapa final SI'!G238)</f>
        <v/>
      </c>
      <c r="D235" s="722"/>
      <c r="E235" s="720" t="str">
        <f>IF('Mapa final SI'!F238="","",'Mapa final SI'!F238)</f>
        <v/>
      </c>
      <c r="F235" s="733" t="str">
        <f>IF('Mapa final SI'!L238="","",'Mapa final SI'!L238)</f>
        <v/>
      </c>
      <c r="G235" s="733" t="str">
        <f>IF('Mapa final SI'!P238="","",'Mapa final SI'!P238)</f>
        <v/>
      </c>
      <c r="H235" s="8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
        <v/>
      </c>
      <c r="L235" s="356" t="str">
        <f>IF('Mapa final SI'!AH238="","",'Mapa final SI'!AH238)</f>
        <v/>
      </c>
      <c r="M235" s="357" t="str">
        <f>IF('Mapa final SI'!T238="","",'Mapa final SI'!T238)</f>
        <v/>
      </c>
      <c r="N235" s="428"/>
      <c r="O235" s="428"/>
      <c r="P235" s="428"/>
      <c r="Q235" s="429"/>
    </row>
    <row r="236" spans="1:17" ht="43.5" customHeight="1" x14ac:dyDescent="0.25">
      <c r="A236" s="118" t="s">
        <v>768</v>
      </c>
      <c r="B236" s="719"/>
      <c r="C236" s="721"/>
      <c r="D236" s="723"/>
      <c r="E236" s="721"/>
      <c r="F236" s="724"/>
      <c r="G236" s="724"/>
      <c r="H236" s="837"/>
      <c r="I236" s="356" t="str">
        <f>IF('Mapa final SI'!AC239="","",'Mapa final SI'!AC239)</f>
        <v/>
      </c>
      <c r="J236" s="356" t="str">
        <f>IF('Mapa final SI'!AE239="","",'Mapa final SI'!AE239)</f>
        <v/>
      </c>
      <c r="K236" s="356" t="str">
        <f t="shared" si="3"/>
        <v/>
      </c>
      <c r="L236" s="356" t="str">
        <f>IF('Mapa final SI'!AH239="","",'Mapa final SI'!AH239)</f>
        <v/>
      </c>
      <c r="M236" s="357" t="str">
        <f>IF('Mapa final SI'!T239="","",'Mapa final SI'!T239)</f>
        <v/>
      </c>
      <c r="N236" s="428"/>
      <c r="O236" s="428"/>
      <c r="P236" s="428"/>
      <c r="Q236" s="429"/>
    </row>
    <row r="237" spans="1:17" ht="43.5" customHeight="1" x14ac:dyDescent="0.25">
      <c r="A237" s="118" t="s">
        <v>769</v>
      </c>
      <c r="B237" s="719"/>
      <c r="C237" s="721"/>
      <c r="D237" s="723"/>
      <c r="E237" s="721"/>
      <c r="F237" s="724"/>
      <c r="G237" s="724"/>
      <c r="H237" s="837"/>
      <c r="I237" s="356" t="str">
        <f>IF('Mapa final SI'!AC240="","",'Mapa final SI'!AC240)</f>
        <v/>
      </c>
      <c r="J237" s="356" t="str">
        <f>IF('Mapa final SI'!AE240="","",'Mapa final SI'!AE240)</f>
        <v/>
      </c>
      <c r="K237" s="356" t="str">
        <f t="shared" si="3"/>
        <v/>
      </c>
      <c r="L237" s="356" t="str">
        <f>IF('Mapa final SI'!AH240="","",'Mapa final SI'!AH240)</f>
        <v/>
      </c>
      <c r="M237" s="357" t="str">
        <f>IF('Mapa final SI'!T240="","",'Mapa final SI'!T240)</f>
        <v/>
      </c>
      <c r="N237" s="428"/>
      <c r="O237" s="428"/>
      <c r="P237" s="428"/>
      <c r="Q237" s="429"/>
    </row>
    <row r="238" spans="1:17" ht="43.5" customHeight="1" x14ac:dyDescent="0.25">
      <c r="A238" s="118" t="s">
        <v>770</v>
      </c>
      <c r="B238" s="719"/>
      <c r="C238" s="721"/>
      <c r="D238" s="723"/>
      <c r="E238" s="721"/>
      <c r="F238" s="724"/>
      <c r="G238" s="724"/>
      <c r="H238" s="837"/>
      <c r="I238" s="356" t="str">
        <f>IF('Mapa final SI'!AC241="","",'Mapa final SI'!AC241)</f>
        <v/>
      </c>
      <c r="J238" s="356" t="str">
        <f>IF('Mapa final SI'!AE241="","",'Mapa final SI'!AE241)</f>
        <v/>
      </c>
      <c r="K238" s="356" t="str">
        <f t="shared" si="3"/>
        <v/>
      </c>
      <c r="L238" s="356" t="str">
        <f>IF('Mapa final SI'!AH241="","",'Mapa final SI'!AH241)</f>
        <v/>
      </c>
      <c r="M238" s="357" t="str">
        <f>IF('Mapa final SI'!T241="","",'Mapa final SI'!T241)</f>
        <v/>
      </c>
      <c r="N238" s="428"/>
      <c r="O238" s="428"/>
      <c r="P238" s="428"/>
      <c r="Q238" s="429"/>
    </row>
    <row r="239" spans="1:17" ht="43.5" customHeight="1" x14ac:dyDescent="0.25">
      <c r="A239" s="118" t="s">
        <v>771</v>
      </c>
      <c r="B239" s="719"/>
      <c r="C239" s="721"/>
      <c r="D239" s="723"/>
      <c r="E239" s="721"/>
      <c r="F239" s="724"/>
      <c r="G239" s="724"/>
      <c r="H239" s="837"/>
      <c r="I239" s="356" t="str">
        <f>IF('Mapa final SI'!AC242="","",'Mapa final SI'!AC242)</f>
        <v/>
      </c>
      <c r="J239" s="356" t="str">
        <f>IF('Mapa final SI'!AE242="","",'Mapa final SI'!AE242)</f>
        <v/>
      </c>
      <c r="K239" s="356" t="str">
        <f t="shared" si="3"/>
        <v/>
      </c>
      <c r="L239" s="356" t="str">
        <f>IF('Mapa final SI'!AH242="","",'Mapa final SI'!AH242)</f>
        <v/>
      </c>
      <c r="M239" s="357" t="str">
        <f>IF('Mapa final SI'!T242="","",'Mapa final SI'!T242)</f>
        <v/>
      </c>
      <c r="N239" s="428"/>
      <c r="O239" s="428"/>
      <c r="P239" s="428"/>
      <c r="Q239" s="429"/>
    </row>
    <row r="240" spans="1:17" ht="43.5" customHeight="1" x14ac:dyDescent="0.25">
      <c r="A240" s="118" t="s">
        <v>772</v>
      </c>
      <c r="B240" s="719"/>
      <c r="C240" s="721"/>
      <c r="D240" s="723"/>
      <c r="E240" s="721"/>
      <c r="F240" s="724"/>
      <c r="G240" s="724"/>
      <c r="H240" s="734"/>
      <c r="I240" s="356" t="str">
        <f>IF('Mapa final SI'!AC243="","",'Mapa final SI'!AC243)</f>
        <v/>
      </c>
      <c r="J240" s="356" t="str">
        <f>IF('Mapa final SI'!AE243="","",'Mapa final SI'!AE243)</f>
        <v/>
      </c>
      <c r="K240" s="356" t="str">
        <f t="shared" si="3"/>
        <v/>
      </c>
      <c r="L240" s="356" t="str">
        <f>IF('Mapa final SI'!AH243="","",'Mapa final SI'!AH243)</f>
        <v/>
      </c>
      <c r="M240" s="357" t="str">
        <f>IF('Mapa final SI'!T243="","",'Mapa final SI'!T243)</f>
        <v/>
      </c>
      <c r="N240" s="428"/>
      <c r="O240" s="428"/>
      <c r="P240" s="428"/>
      <c r="Q240" s="429"/>
    </row>
    <row r="241" spans="1:17" ht="43.5" customHeight="1" x14ac:dyDescent="0.25">
      <c r="A241" s="118" t="s">
        <v>773</v>
      </c>
      <c r="B241" s="718"/>
      <c r="C241" s="720" t="str">
        <f>IF('Mapa final SI'!G244="","",'Mapa final SI'!G244)</f>
        <v/>
      </c>
      <c r="D241" s="722"/>
      <c r="E241" s="720" t="str">
        <f>IF('Mapa final SI'!F244="","",'Mapa final SI'!F244)</f>
        <v/>
      </c>
      <c r="F241" s="733" t="str">
        <f>IF('Mapa final SI'!L244="","",'Mapa final SI'!L244)</f>
        <v/>
      </c>
      <c r="G241" s="733" t="str">
        <f>IF('Mapa final SI'!P244="","",'Mapa final SI'!P244)</f>
        <v/>
      </c>
      <c r="H241" s="8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
        <v/>
      </c>
      <c r="L241" s="356" t="str">
        <f>IF('Mapa final SI'!AH244="","",'Mapa final SI'!AH244)</f>
        <v/>
      </c>
      <c r="M241" s="357" t="str">
        <f>IF('Mapa final SI'!T244="","",'Mapa final SI'!T244)</f>
        <v/>
      </c>
      <c r="N241" s="428"/>
      <c r="O241" s="428"/>
      <c r="P241" s="428"/>
      <c r="Q241" s="429"/>
    </row>
    <row r="242" spans="1:17" ht="43.5" customHeight="1" x14ac:dyDescent="0.25">
      <c r="A242" s="118" t="s">
        <v>774</v>
      </c>
      <c r="B242" s="719"/>
      <c r="C242" s="721"/>
      <c r="D242" s="723"/>
      <c r="E242" s="721"/>
      <c r="F242" s="724"/>
      <c r="G242" s="724"/>
      <c r="H242" s="837"/>
      <c r="I242" s="356" t="str">
        <f>IF('Mapa final SI'!AC245="","",'Mapa final SI'!AC245)</f>
        <v/>
      </c>
      <c r="J242" s="356" t="str">
        <f>IF('Mapa final SI'!AE245="","",'Mapa final SI'!AE245)</f>
        <v/>
      </c>
      <c r="K242" s="356" t="str">
        <f t="shared" si="3"/>
        <v/>
      </c>
      <c r="L242" s="356" t="str">
        <f>IF('Mapa final SI'!AH245="","",'Mapa final SI'!AH245)</f>
        <v/>
      </c>
      <c r="M242" s="357" t="str">
        <f>IF('Mapa final SI'!T245="","",'Mapa final SI'!T245)</f>
        <v/>
      </c>
      <c r="N242" s="428"/>
      <c r="O242" s="428"/>
      <c r="P242" s="428"/>
      <c r="Q242" s="429"/>
    </row>
    <row r="243" spans="1:17" ht="43.5" customHeight="1" x14ac:dyDescent="0.25">
      <c r="A243" s="118" t="s">
        <v>775</v>
      </c>
      <c r="B243" s="719"/>
      <c r="C243" s="721"/>
      <c r="D243" s="723"/>
      <c r="E243" s="721"/>
      <c r="F243" s="724"/>
      <c r="G243" s="724"/>
      <c r="H243" s="837"/>
      <c r="I243" s="356" t="str">
        <f>IF('Mapa final SI'!AC246="","",'Mapa final SI'!AC246)</f>
        <v/>
      </c>
      <c r="J243" s="356" t="str">
        <f>IF('Mapa final SI'!AE246="","",'Mapa final SI'!AE246)</f>
        <v/>
      </c>
      <c r="K243" s="356" t="str">
        <f t="shared" si="3"/>
        <v/>
      </c>
      <c r="L243" s="356" t="str">
        <f>IF('Mapa final SI'!AH246="","",'Mapa final SI'!AH246)</f>
        <v/>
      </c>
      <c r="M243" s="357" t="str">
        <f>IF('Mapa final SI'!T246="","",'Mapa final SI'!T246)</f>
        <v/>
      </c>
      <c r="N243" s="428"/>
      <c r="O243" s="428"/>
      <c r="P243" s="428"/>
      <c r="Q243" s="429"/>
    </row>
    <row r="244" spans="1:17" ht="43.5" customHeight="1" x14ac:dyDescent="0.25">
      <c r="A244" s="118" t="s">
        <v>776</v>
      </c>
      <c r="B244" s="719"/>
      <c r="C244" s="721"/>
      <c r="D244" s="723"/>
      <c r="E244" s="721"/>
      <c r="F244" s="724"/>
      <c r="G244" s="724"/>
      <c r="H244" s="837"/>
      <c r="I244" s="356" t="str">
        <f>IF('Mapa final SI'!AC247="","",'Mapa final SI'!AC247)</f>
        <v/>
      </c>
      <c r="J244" s="356" t="str">
        <f>IF('Mapa final SI'!AE247="","",'Mapa final SI'!AE247)</f>
        <v/>
      </c>
      <c r="K244" s="356" t="str">
        <f t="shared" si="3"/>
        <v/>
      </c>
      <c r="L244" s="356" t="str">
        <f>IF('Mapa final SI'!AH247="","",'Mapa final SI'!AH247)</f>
        <v/>
      </c>
      <c r="M244" s="357" t="str">
        <f>IF('Mapa final SI'!T247="","",'Mapa final SI'!T247)</f>
        <v/>
      </c>
      <c r="N244" s="428"/>
      <c r="O244" s="428"/>
      <c r="P244" s="428"/>
      <c r="Q244" s="429"/>
    </row>
    <row r="245" spans="1:17" ht="43.5" customHeight="1" x14ac:dyDescent="0.25">
      <c r="A245" s="118" t="s">
        <v>777</v>
      </c>
      <c r="B245" s="719"/>
      <c r="C245" s="721"/>
      <c r="D245" s="723"/>
      <c r="E245" s="721"/>
      <c r="F245" s="724"/>
      <c r="G245" s="724"/>
      <c r="H245" s="837"/>
      <c r="I245" s="356" t="str">
        <f>IF('Mapa final SI'!AC248="","",'Mapa final SI'!AC248)</f>
        <v/>
      </c>
      <c r="J245" s="356" t="str">
        <f>IF('Mapa final SI'!AE248="","",'Mapa final SI'!AE248)</f>
        <v/>
      </c>
      <c r="K245" s="356" t="str">
        <f t="shared" si="3"/>
        <v/>
      </c>
      <c r="L245" s="356" t="str">
        <f>IF('Mapa final SI'!AH248="","",'Mapa final SI'!AH248)</f>
        <v/>
      </c>
      <c r="M245" s="357" t="str">
        <f>IF('Mapa final SI'!T248="","",'Mapa final SI'!T248)</f>
        <v/>
      </c>
      <c r="N245" s="428"/>
      <c r="O245" s="428"/>
      <c r="P245" s="428"/>
      <c r="Q245" s="429"/>
    </row>
    <row r="246" spans="1:17" ht="43.5" customHeight="1" x14ac:dyDescent="0.25">
      <c r="A246" s="118" t="s">
        <v>778</v>
      </c>
      <c r="B246" s="719"/>
      <c r="C246" s="721"/>
      <c r="D246" s="723"/>
      <c r="E246" s="721"/>
      <c r="F246" s="724"/>
      <c r="G246" s="724"/>
      <c r="H246" s="734"/>
      <c r="I246" s="356" t="str">
        <f>IF('Mapa final SI'!AC249="","",'Mapa final SI'!AC249)</f>
        <v/>
      </c>
      <c r="J246" s="356" t="str">
        <f>IF('Mapa final SI'!AE249="","",'Mapa final SI'!AE249)</f>
        <v/>
      </c>
      <c r="K246" s="356" t="str">
        <f t="shared" si="3"/>
        <v/>
      </c>
      <c r="L246" s="356" t="str">
        <f>IF('Mapa final SI'!AH249="","",'Mapa final SI'!AH249)</f>
        <v/>
      </c>
      <c r="M246" s="357" t="str">
        <f>IF('Mapa final SI'!T249="","",'Mapa final SI'!T249)</f>
        <v/>
      </c>
      <c r="N246" s="428"/>
      <c r="O246" s="428"/>
      <c r="P246" s="428"/>
      <c r="Q246" s="429"/>
    </row>
    <row r="247" spans="1:17" ht="43.5" customHeight="1" x14ac:dyDescent="0.25">
      <c r="A247" s="118" t="s">
        <v>779</v>
      </c>
      <c r="B247" s="718"/>
      <c r="C247" s="720" t="str">
        <f>IF('Mapa final SI'!G250="","",'Mapa final SI'!G250)</f>
        <v/>
      </c>
      <c r="D247" s="722"/>
      <c r="E247" s="720" t="str">
        <f>IF('Mapa final SI'!F250="","",'Mapa final SI'!F250)</f>
        <v/>
      </c>
      <c r="F247" s="733" t="str">
        <f>IF('Mapa final SI'!L250="","",'Mapa final SI'!L250)</f>
        <v/>
      </c>
      <c r="G247" s="733" t="str">
        <f>IF('Mapa final SI'!P250="","",'Mapa final SI'!P250)</f>
        <v/>
      </c>
      <c r="H247" s="8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
        <v/>
      </c>
      <c r="L247" s="356" t="str">
        <f>IF('Mapa final SI'!AH250="","",'Mapa final SI'!AH250)</f>
        <v/>
      </c>
      <c r="M247" s="357" t="str">
        <f>IF('Mapa final SI'!T250="","",'Mapa final SI'!T250)</f>
        <v/>
      </c>
      <c r="N247" s="428"/>
      <c r="O247" s="428"/>
      <c r="P247" s="428"/>
      <c r="Q247" s="429"/>
    </row>
    <row r="248" spans="1:17" ht="43.5" customHeight="1" x14ac:dyDescent="0.25">
      <c r="A248" s="118" t="s">
        <v>780</v>
      </c>
      <c r="B248" s="719"/>
      <c r="C248" s="721"/>
      <c r="D248" s="723"/>
      <c r="E248" s="721"/>
      <c r="F248" s="724"/>
      <c r="G248" s="724"/>
      <c r="H248" s="837"/>
      <c r="I248" s="356" t="str">
        <f>IF('Mapa final SI'!AC251="","",'Mapa final SI'!AC251)</f>
        <v/>
      </c>
      <c r="J248" s="356" t="str">
        <f>IF('Mapa final SI'!AE251="","",'Mapa final SI'!AE251)</f>
        <v/>
      </c>
      <c r="K248" s="356" t="str">
        <f t="shared" si="3"/>
        <v/>
      </c>
      <c r="L248" s="356" t="str">
        <f>IF('Mapa final SI'!AH251="","",'Mapa final SI'!AH251)</f>
        <v/>
      </c>
      <c r="M248" s="357" t="str">
        <f>IF('Mapa final SI'!T251="","",'Mapa final SI'!T251)</f>
        <v/>
      </c>
      <c r="N248" s="428"/>
      <c r="O248" s="428"/>
      <c r="P248" s="428"/>
      <c r="Q248" s="429"/>
    </row>
    <row r="249" spans="1:17" ht="43.5" customHeight="1" x14ac:dyDescent="0.25">
      <c r="A249" s="118" t="s">
        <v>781</v>
      </c>
      <c r="B249" s="719"/>
      <c r="C249" s="721"/>
      <c r="D249" s="723"/>
      <c r="E249" s="721"/>
      <c r="F249" s="724"/>
      <c r="G249" s="724"/>
      <c r="H249" s="837"/>
      <c r="I249" s="356" t="str">
        <f>IF('Mapa final SI'!AC252="","",'Mapa final SI'!AC252)</f>
        <v/>
      </c>
      <c r="J249" s="356" t="str">
        <f>IF('Mapa final SI'!AE252="","",'Mapa final SI'!AE252)</f>
        <v/>
      </c>
      <c r="K249" s="356" t="str">
        <f t="shared" si="3"/>
        <v/>
      </c>
      <c r="L249" s="356" t="str">
        <f>IF('Mapa final SI'!AH252="","",'Mapa final SI'!AH252)</f>
        <v/>
      </c>
      <c r="M249" s="357" t="str">
        <f>IF('Mapa final SI'!T252="","",'Mapa final SI'!T252)</f>
        <v/>
      </c>
      <c r="N249" s="428"/>
      <c r="O249" s="428"/>
      <c r="P249" s="428"/>
      <c r="Q249" s="429"/>
    </row>
    <row r="250" spans="1:17" ht="43.5" customHeight="1" x14ac:dyDescent="0.25">
      <c r="A250" s="118" t="s">
        <v>782</v>
      </c>
      <c r="B250" s="719"/>
      <c r="C250" s="721"/>
      <c r="D250" s="723"/>
      <c r="E250" s="721"/>
      <c r="F250" s="724"/>
      <c r="G250" s="724"/>
      <c r="H250" s="837"/>
      <c r="I250" s="356" t="str">
        <f>IF('Mapa final SI'!AC253="","",'Mapa final SI'!AC253)</f>
        <v/>
      </c>
      <c r="J250" s="356" t="str">
        <f>IF('Mapa final SI'!AE253="","",'Mapa final SI'!AE253)</f>
        <v/>
      </c>
      <c r="K250" s="356" t="str">
        <f t="shared" si="3"/>
        <v/>
      </c>
      <c r="L250" s="356" t="str">
        <f>IF('Mapa final SI'!AH253="","",'Mapa final SI'!AH253)</f>
        <v/>
      </c>
      <c r="M250" s="357" t="str">
        <f>IF('Mapa final SI'!T253="","",'Mapa final SI'!T253)</f>
        <v/>
      </c>
      <c r="N250" s="428"/>
      <c r="O250" s="428"/>
      <c r="P250" s="428"/>
      <c r="Q250" s="429"/>
    </row>
    <row r="251" spans="1:17" ht="43.5" customHeight="1" x14ac:dyDescent="0.25">
      <c r="A251" s="118" t="s">
        <v>783</v>
      </c>
      <c r="B251" s="719"/>
      <c r="C251" s="721"/>
      <c r="D251" s="723"/>
      <c r="E251" s="721"/>
      <c r="F251" s="724"/>
      <c r="G251" s="724"/>
      <c r="H251" s="837"/>
      <c r="I251" s="356" t="str">
        <f>IF('Mapa final SI'!AC254="","",'Mapa final SI'!AC254)</f>
        <v/>
      </c>
      <c r="J251" s="356" t="str">
        <f>IF('Mapa final SI'!AE254="","",'Mapa final SI'!AE254)</f>
        <v/>
      </c>
      <c r="K251" s="356" t="str">
        <f t="shared" si="3"/>
        <v/>
      </c>
      <c r="L251" s="356" t="str">
        <f>IF('Mapa final SI'!AH254="","",'Mapa final SI'!AH254)</f>
        <v/>
      </c>
      <c r="M251" s="357" t="str">
        <f>IF('Mapa final SI'!T254="","",'Mapa final SI'!T254)</f>
        <v/>
      </c>
      <c r="N251" s="428"/>
      <c r="O251" s="428"/>
      <c r="P251" s="428"/>
      <c r="Q251" s="429"/>
    </row>
    <row r="252" spans="1:17" ht="43.5" customHeight="1" x14ac:dyDescent="0.25">
      <c r="A252" s="118" t="s">
        <v>784</v>
      </c>
      <c r="B252" s="719"/>
      <c r="C252" s="721"/>
      <c r="D252" s="723"/>
      <c r="E252" s="721"/>
      <c r="F252" s="724"/>
      <c r="G252" s="724"/>
      <c r="H252" s="734"/>
      <c r="I252" s="356" t="str">
        <f>IF('Mapa final SI'!AC255="","",'Mapa final SI'!AC255)</f>
        <v/>
      </c>
      <c r="J252" s="356" t="str">
        <f>IF('Mapa final SI'!AE255="","",'Mapa final SI'!AE255)</f>
        <v/>
      </c>
      <c r="K252" s="356" t="str">
        <f t="shared" si="3"/>
        <v/>
      </c>
      <c r="L252" s="356" t="str">
        <f>IF('Mapa final SI'!AH255="","",'Mapa final SI'!AH255)</f>
        <v/>
      </c>
      <c r="M252" s="357" t="str">
        <f>IF('Mapa final SI'!T255="","",'Mapa final SI'!T255)</f>
        <v/>
      </c>
      <c r="N252" s="428"/>
      <c r="O252" s="428"/>
      <c r="P252" s="428"/>
      <c r="Q252" s="429"/>
    </row>
    <row r="253" spans="1:17" ht="43.5" customHeight="1" x14ac:dyDescent="0.25">
      <c r="A253" s="118" t="s">
        <v>785</v>
      </c>
      <c r="B253" s="718"/>
      <c r="C253" s="720" t="str">
        <f>IF('Mapa final SI'!G256="","",'Mapa final SI'!G256)</f>
        <v/>
      </c>
      <c r="D253" s="722"/>
      <c r="E253" s="720" t="str">
        <f>IF('Mapa final SI'!F256="","",'Mapa final SI'!F256)</f>
        <v/>
      </c>
      <c r="F253" s="733" t="str">
        <f>IF('Mapa final SI'!L256="","",'Mapa final SI'!L256)</f>
        <v/>
      </c>
      <c r="G253" s="733" t="str">
        <f>IF('Mapa final SI'!P256="","",'Mapa final SI'!P256)</f>
        <v/>
      </c>
      <c r="H253" s="8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
        <v/>
      </c>
      <c r="L253" s="356" t="str">
        <f>IF('Mapa final SI'!AH256="","",'Mapa final SI'!AH256)</f>
        <v/>
      </c>
      <c r="M253" s="357" t="str">
        <f>IF('Mapa final SI'!T256="","",'Mapa final SI'!T256)</f>
        <v/>
      </c>
      <c r="N253" s="428"/>
      <c r="O253" s="428"/>
      <c r="P253" s="428"/>
      <c r="Q253" s="429"/>
    </row>
    <row r="254" spans="1:17" ht="43.5" customHeight="1" x14ac:dyDescent="0.25">
      <c r="A254" s="118" t="s">
        <v>786</v>
      </c>
      <c r="B254" s="719"/>
      <c r="C254" s="721"/>
      <c r="D254" s="723"/>
      <c r="E254" s="721"/>
      <c r="F254" s="724"/>
      <c r="G254" s="724"/>
      <c r="H254" s="837"/>
      <c r="I254" s="356" t="str">
        <f>IF('Mapa final SI'!AC257="","",'Mapa final SI'!AC257)</f>
        <v/>
      </c>
      <c r="J254" s="356" t="str">
        <f>IF('Mapa final SI'!AE257="","",'Mapa final SI'!AE257)</f>
        <v/>
      </c>
      <c r="K254" s="356" t="str">
        <f t="shared" si="3"/>
        <v/>
      </c>
      <c r="L254" s="356" t="str">
        <f>IF('Mapa final SI'!AH257="","",'Mapa final SI'!AH257)</f>
        <v/>
      </c>
      <c r="M254" s="357" t="str">
        <f>IF('Mapa final SI'!T257="","",'Mapa final SI'!T257)</f>
        <v/>
      </c>
      <c r="N254" s="428"/>
      <c r="O254" s="428"/>
      <c r="P254" s="428"/>
      <c r="Q254" s="429"/>
    </row>
    <row r="255" spans="1:17" ht="43.5" customHeight="1" x14ac:dyDescent="0.25">
      <c r="A255" s="118" t="s">
        <v>787</v>
      </c>
      <c r="B255" s="719"/>
      <c r="C255" s="721"/>
      <c r="D255" s="723"/>
      <c r="E255" s="721"/>
      <c r="F255" s="724"/>
      <c r="G255" s="724"/>
      <c r="H255" s="837"/>
      <c r="I255" s="356" t="str">
        <f>IF('Mapa final SI'!AC258="","",'Mapa final SI'!AC258)</f>
        <v/>
      </c>
      <c r="J255" s="356" t="str">
        <f>IF('Mapa final SI'!AE258="","",'Mapa final SI'!AE258)</f>
        <v/>
      </c>
      <c r="K255" s="356" t="str">
        <f t="shared" si="3"/>
        <v/>
      </c>
      <c r="L255" s="356" t="str">
        <f>IF('Mapa final SI'!AH258="","",'Mapa final SI'!AH258)</f>
        <v/>
      </c>
      <c r="M255" s="357" t="str">
        <f>IF('Mapa final SI'!T258="","",'Mapa final SI'!T258)</f>
        <v/>
      </c>
      <c r="N255" s="428"/>
      <c r="O255" s="428"/>
      <c r="P255" s="428"/>
      <c r="Q255" s="429"/>
    </row>
    <row r="256" spans="1:17" ht="43.5" customHeight="1" x14ac:dyDescent="0.25">
      <c r="A256" s="118" t="s">
        <v>788</v>
      </c>
      <c r="B256" s="719"/>
      <c r="C256" s="721"/>
      <c r="D256" s="723"/>
      <c r="E256" s="721"/>
      <c r="F256" s="724"/>
      <c r="G256" s="724"/>
      <c r="H256" s="837"/>
      <c r="I256" s="356" t="str">
        <f>IF('Mapa final SI'!AC259="","",'Mapa final SI'!AC259)</f>
        <v/>
      </c>
      <c r="J256" s="356" t="str">
        <f>IF('Mapa final SI'!AE259="","",'Mapa final SI'!AE259)</f>
        <v/>
      </c>
      <c r="K256" s="356" t="str">
        <f t="shared" si="3"/>
        <v/>
      </c>
      <c r="L256" s="356" t="str">
        <f>IF('Mapa final SI'!AH259="","",'Mapa final SI'!AH259)</f>
        <v/>
      </c>
      <c r="M256" s="357" t="str">
        <f>IF('Mapa final SI'!T259="","",'Mapa final SI'!T259)</f>
        <v/>
      </c>
      <c r="N256" s="428"/>
      <c r="O256" s="428"/>
      <c r="P256" s="428"/>
      <c r="Q256" s="429"/>
    </row>
    <row r="257" spans="1:17" ht="43.5" customHeight="1" x14ac:dyDescent="0.25">
      <c r="A257" s="118" t="s">
        <v>789</v>
      </c>
      <c r="B257" s="719"/>
      <c r="C257" s="721"/>
      <c r="D257" s="723"/>
      <c r="E257" s="721"/>
      <c r="F257" s="724"/>
      <c r="G257" s="724"/>
      <c r="H257" s="837"/>
      <c r="I257" s="356" t="str">
        <f>IF('Mapa final SI'!AC260="","",'Mapa final SI'!AC260)</f>
        <v/>
      </c>
      <c r="J257" s="356" t="str">
        <f>IF('Mapa final SI'!AE260="","",'Mapa final SI'!AE260)</f>
        <v/>
      </c>
      <c r="K257" s="356" t="str">
        <f t="shared" si="3"/>
        <v/>
      </c>
      <c r="L257" s="356" t="str">
        <f>IF('Mapa final SI'!AH260="","",'Mapa final SI'!AH260)</f>
        <v/>
      </c>
      <c r="M257" s="357" t="str">
        <f>IF('Mapa final SI'!T260="","",'Mapa final SI'!T260)</f>
        <v/>
      </c>
      <c r="N257" s="428"/>
      <c r="O257" s="428"/>
      <c r="P257" s="428"/>
      <c r="Q257" s="429"/>
    </row>
    <row r="258" spans="1:17" ht="43.5" customHeight="1" x14ac:dyDescent="0.25">
      <c r="A258" s="118" t="s">
        <v>790</v>
      </c>
      <c r="B258" s="719"/>
      <c r="C258" s="721"/>
      <c r="D258" s="723"/>
      <c r="E258" s="721"/>
      <c r="F258" s="724"/>
      <c r="G258" s="724"/>
      <c r="H258" s="734"/>
      <c r="I258" s="356" t="str">
        <f>IF('Mapa final SI'!AC261="","",'Mapa final SI'!AC261)</f>
        <v/>
      </c>
      <c r="J258" s="356" t="str">
        <f>IF('Mapa final SI'!AE261="","",'Mapa final SI'!AE261)</f>
        <v/>
      </c>
      <c r="K258" s="356" t="str">
        <f t="shared" si="3"/>
        <v/>
      </c>
      <c r="L258" s="356" t="str">
        <f>IF('Mapa final SI'!AH261="","",'Mapa final SI'!AH261)</f>
        <v/>
      </c>
      <c r="M258" s="357" t="str">
        <f>IF('Mapa final SI'!T261="","",'Mapa final SI'!T261)</f>
        <v/>
      </c>
      <c r="N258" s="428"/>
      <c r="O258" s="428"/>
      <c r="P258" s="428"/>
      <c r="Q258" s="429"/>
    </row>
    <row r="259" spans="1:17" ht="43.5" customHeight="1" x14ac:dyDescent="0.25">
      <c r="A259" s="118" t="s">
        <v>791</v>
      </c>
      <c r="B259" s="718"/>
      <c r="C259" s="720" t="str">
        <f>IF('Mapa final SI'!G262="","",'Mapa final SI'!G262)</f>
        <v/>
      </c>
      <c r="D259" s="722"/>
      <c r="E259" s="720" t="str">
        <f>IF('Mapa final SI'!F262="","",'Mapa final SI'!F262)</f>
        <v/>
      </c>
      <c r="F259" s="733" t="str">
        <f>IF('Mapa final SI'!L262="","",'Mapa final SI'!L262)</f>
        <v/>
      </c>
      <c r="G259" s="733" t="str">
        <f>IF('Mapa final SI'!P262="","",'Mapa final SI'!P262)</f>
        <v/>
      </c>
      <c r="H259" s="8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
        <v/>
      </c>
      <c r="L259" s="356" t="str">
        <f>IF('Mapa final SI'!AH262="","",'Mapa final SI'!AH262)</f>
        <v/>
      </c>
      <c r="M259" s="357" t="str">
        <f>IF('Mapa final SI'!T262="","",'Mapa final SI'!T262)</f>
        <v/>
      </c>
      <c r="N259" s="428"/>
      <c r="O259" s="428"/>
      <c r="P259" s="428"/>
      <c r="Q259" s="429"/>
    </row>
    <row r="260" spans="1:17" ht="43.5" customHeight="1" x14ac:dyDescent="0.25">
      <c r="A260" s="118" t="s">
        <v>792</v>
      </c>
      <c r="B260" s="719"/>
      <c r="C260" s="721"/>
      <c r="D260" s="723"/>
      <c r="E260" s="721"/>
      <c r="F260" s="724"/>
      <c r="G260" s="724"/>
      <c r="H260" s="837"/>
      <c r="I260" s="356" t="str">
        <f>IF('Mapa final SI'!AC263="","",'Mapa final SI'!AC263)</f>
        <v/>
      </c>
      <c r="J260" s="356" t="str">
        <f>IF('Mapa final SI'!AE263="","",'Mapa final SI'!AE263)</f>
        <v/>
      </c>
      <c r="K260" s="356" t="str">
        <f t="shared" si="3"/>
        <v/>
      </c>
      <c r="L260" s="356" t="str">
        <f>IF('Mapa final SI'!AH263="","",'Mapa final SI'!AH263)</f>
        <v/>
      </c>
      <c r="M260" s="357" t="str">
        <f>IF('Mapa final SI'!T263="","",'Mapa final SI'!T263)</f>
        <v/>
      </c>
      <c r="N260" s="428"/>
      <c r="O260" s="428"/>
      <c r="P260" s="428"/>
      <c r="Q260" s="429"/>
    </row>
    <row r="261" spans="1:17" ht="43.5" customHeight="1" x14ac:dyDescent="0.25">
      <c r="A261" s="118" t="s">
        <v>793</v>
      </c>
      <c r="B261" s="719"/>
      <c r="C261" s="721"/>
      <c r="D261" s="723"/>
      <c r="E261" s="721"/>
      <c r="F261" s="724"/>
      <c r="G261" s="724"/>
      <c r="H261" s="837"/>
      <c r="I261" s="356" t="str">
        <f>IF('Mapa final SI'!AC264="","",'Mapa final SI'!AC264)</f>
        <v/>
      </c>
      <c r="J261" s="356" t="str">
        <f>IF('Mapa final SI'!AE264="","",'Mapa final SI'!AE264)</f>
        <v/>
      </c>
      <c r="K261" s="356" t="str">
        <f t="shared" si="3"/>
        <v/>
      </c>
      <c r="L261" s="356" t="str">
        <f>IF('Mapa final SI'!AH264="","",'Mapa final SI'!AH264)</f>
        <v/>
      </c>
      <c r="M261" s="357" t="str">
        <f>IF('Mapa final SI'!T264="","",'Mapa final SI'!T264)</f>
        <v/>
      </c>
      <c r="N261" s="428"/>
      <c r="O261" s="428"/>
      <c r="P261" s="428"/>
      <c r="Q261" s="429"/>
    </row>
    <row r="262" spans="1:17" ht="43.5" customHeight="1" x14ac:dyDescent="0.25">
      <c r="A262" s="118" t="s">
        <v>794</v>
      </c>
      <c r="B262" s="719"/>
      <c r="C262" s="721"/>
      <c r="D262" s="723"/>
      <c r="E262" s="721"/>
      <c r="F262" s="724"/>
      <c r="G262" s="724"/>
      <c r="H262" s="837"/>
      <c r="I262" s="356" t="str">
        <f>IF('Mapa final SI'!AC265="","",'Mapa final SI'!AC265)</f>
        <v/>
      </c>
      <c r="J262" s="356" t="str">
        <f>IF('Mapa final SI'!AE265="","",'Mapa final SI'!AE265)</f>
        <v/>
      </c>
      <c r="K262" s="356" t="str">
        <f t="shared" si="3"/>
        <v/>
      </c>
      <c r="L262" s="356" t="str">
        <f>IF('Mapa final SI'!AH265="","",'Mapa final SI'!AH265)</f>
        <v/>
      </c>
      <c r="M262" s="357" t="str">
        <f>IF('Mapa final SI'!T265="","",'Mapa final SI'!T265)</f>
        <v/>
      </c>
      <c r="N262" s="428"/>
      <c r="O262" s="428"/>
      <c r="P262" s="428"/>
      <c r="Q262" s="429"/>
    </row>
    <row r="263" spans="1:17" ht="43.5" customHeight="1" x14ac:dyDescent="0.25">
      <c r="A263" s="118" t="s">
        <v>795</v>
      </c>
      <c r="B263" s="719"/>
      <c r="C263" s="721"/>
      <c r="D263" s="723"/>
      <c r="E263" s="721"/>
      <c r="F263" s="724"/>
      <c r="G263" s="724"/>
      <c r="H263" s="837"/>
      <c r="I263" s="356" t="str">
        <f>IF('Mapa final SI'!AC266="","",'Mapa final SI'!AC266)</f>
        <v/>
      </c>
      <c r="J263" s="356" t="str">
        <f>IF('Mapa final SI'!AE266="","",'Mapa final SI'!AE266)</f>
        <v/>
      </c>
      <c r="K263" s="356" t="str">
        <f t="shared" si="3"/>
        <v/>
      </c>
      <c r="L263" s="356" t="str">
        <f>IF('Mapa final SI'!AH266="","",'Mapa final SI'!AH266)</f>
        <v/>
      </c>
      <c r="M263" s="357" t="str">
        <f>IF('Mapa final SI'!T266="","",'Mapa final SI'!T266)</f>
        <v/>
      </c>
      <c r="N263" s="428"/>
      <c r="O263" s="428"/>
      <c r="P263" s="428"/>
      <c r="Q263" s="429"/>
    </row>
    <row r="264" spans="1:17" ht="43.5" customHeight="1" x14ac:dyDescent="0.25">
      <c r="A264" s="118" t="s">
        <v>796</v>
      </c>
      <c r="B264" s="719"/>
      <c r="C264" s="721"/>
      <c r="D264" s="723"/>
      <c r="E264" s="721"/>
      <c r="F264" s="724"/>
      <c r="G264" s="724"/>
      <c r="H264" s="734"/>
      <c r="I264" s="356" t="str">
        <f>IF('Mapa final SI'!AC267="","",'Mapa final SI'!AC267)</f>
        <v/>
      </c>
      <c r="J264" s="356" t="str">
        <f>IF('Mapa final SI'!AE267="","",'Mapa final SI'!AE267)</f>
        <v/>
      </c>
      <c r="K264" s="356"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8"/>
      <c r="O264" s="428"/>
      <c r="P264" s="428"/>
      <c r="Q264" s="429"/>
    </row>
    <row r="265" spans="1:17" ht="43.5" customHeight="1" x14ac:dyDescent="0.25">
      <c r="A265" s="118" t="s">
        <v>797</v>
      </c>
      <c r="B265" s="718"/>
      <c r="C265" s="720" t="str">
        <f>IF('Mapa final SI'!G268="","",'Mapa final SI'!G268)</f>
        <v/>
      </c>
      <c r="D265" s="722"/>
      <c r="E265" s="720" t="str">
        <f>IF('Mapa final SI'!F268="","",'Mapa final SI'!F268)</f>
        <v/>
      </c>
      <c r="F265" s="733" t="str">
        <f>IF('Mapa final SI'!L268="","",'Mapa final SI'!L268)</f>
        <v/>
      </c>
      <c r="G265" s="733" t="str">
        <f>IF('Mapa final SI'!P268="","",'Mapa final SI'!P268)</f>
        <v/>
      </c>
      <c r="H265" s="8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
        <v/>
      </c>
      <c r="L265" s="356" t="str">
        <f>IF('Mapa final SI'!AH268="","",'Mapa final SI'!AH268)</f>
        <v/>
      </c>
      <c r="M265" s="357" t="str">
        <f>IF('Mapa final SI'!T268="","",'Mapa final SI'!T268)</f>
        <v/>
      </c>
      <c r="N265" s="428"/>
      <c r="O265" s="428"/>
      <c r="P265" s="428"/>
      <c r="Q265" s="429"/>
    </row>
    <row r="266" spans="1:17" ht="43.5" customHeight="1" x14ac:dyDescent="0.25">
      <c r="A266" s="118" t="s">
        <v>798</v>
      </c>
      <c r="B266" s="719"/>
      <c r="C266" s="721"/>
      <c r="D266" s="723"/>
      <c r="E266" s="721"/>
      <c r="F266" s="724"/>
      <c r="G266" s="724"/>
      <c r="H266" s="837"/>
      <c r="I266" s="356" t="str">
        <f>IF('Mapa final SI'!AC269="","",'Mapa final SI'!AC269)</f>
        <v/>
      </c>
      <c r="J266" s="356" t="str">
        <f>IF('Mapa final SI'!AE269="","",'Mapa final SI'!AE269)</f>
        <v/>
      </c>
      <c r="K266" s="356" t="str">
        <f t="shared" si="4"/>
        <v/>
      </c>
      <c r="L266" s="356" t="str">
        <f>IF('Mapa final SI'!AH269="","",'Mapa final SI'!AH269)</f>
        <v/>
      </c>
      <c r="M266" s="357" t="str">
        <f>IF('Mapa final SI'!T269="","",'Mapa final SI'!T269)</f>
        <v/>
      </c>
      <c r="N266" s="428"/>
      <c r="O266" s="428"/>
      <c r="P266" s="428"/>
      <c r="Q266" s="429"/>
    </row>
    <row r="267" spans="1:17" ht="43.5" customHeight="1" x14ac:dyDescent="0.25">
      <c r="A267" s="118" t="s">
        <v>799</v>
      </c>
      <c r="B267" s="719"/>
      <c r="C267" s="721"/>
      <c r="D267" s="723"/>
      <c r="E267" s="721"/>
      <c r="F267" s="724"/>
      <c r="G267" s="724"/>
      <c r="H267" s="837"/>
      <c r="I267" s="356" t="str">
        <f>IF('Mapa final SI'!AC270="","",'Mapa final SI'!AC270)</f>
        <v/>
      </c>
      <c r="J267" s="356" t="str">
        <f>IF('Mapa final SI'!AE270="","",'Mapa final SI'!AE270)</f>
        <v/>
      </c>
      <c r="K267" s="356" t="str">
        <f t="shared" si="4"/>
        <v/>
      </c>
      <c r="L267" s="356" t="str">
        <f>IF('Mapa final SI'!AH270="","",'Mapa final SI'!AH270)</f>
        <v/>
      </c>
      <c r="M267" s="357" t="str">
        <f>IF('Mapa final SI'!T270="","",'Mapa final SI'!T270)</f>
        <v/>
      </c>
      <c r="N267" s="428"/>
      <c r="O267" s="428"/>
      <c r="P267" s="428"/>
      <c r="Q267" s="429"/>
    </row>
    <row r="268" spans="1:17" ht="43.5" customHeight="1" x14ac:dyDescent="0.25">
      <c r="A268" s="118" t="s">
        <v>800</v>
      </c>
      <c r="B268" s="719"/>
      <c r="C268" s="721"/>
      <c r="D268" s="723"/>
      <c r="E268" s="721"/>
      <c r="F268" s="724"/>
      <c r="G268" s="724"/>
      <c r="H268" s="837"/>
      <c r="I268" s="356" t="str">
        <f>IF('Mapa final SI'!AC271="","",'Mapa final SI'!AC271)</f>
        <v/>
      </c>
      <c r="J268" s="356" t="str">
        <f>IF('Mapa final SI'!AE271="","",'Mapa final SI'!AE271)</f>
        <v/>
      </c>
      <c r="K268" s="356" t="str">
        <f t="shared" si="4"/>
        <v/>
      </c>
      <c r="L268" s="356" t="str">
        <f>IF('Mapa final SI'!AH271="","",'Mapa final SI'!AH271)</f>
        <v/>
      </c>
      <c r="M268" s="357" t="str">
        <f>IF('Mapa final SI'!T271="","",'Mapa final SI'!T271)</f>
        <v/>
      </c>
      <c r="N268" s="428"/>
      <c r="O268" s="428"/>
      <c r="P268" s="428"/>
      <c r="Q268" s="429"/>
    </row>
    <row r="269" spans="1:17" ht="43.5" customHeight="1" x14ac:dyDescent="0.25">
      <c r="A269" s="118" t="s">
        <v>801</v>
      </c>
      <c r="B269" s="719"/>
      <c r="C269" s="721"/>
      <c r="D269" s="723"/>
      <c r="E269" s="721"/>
      <c r="F269" s="724"/>
      <c r="G269" s="724"/>
      <c r="H269" s="837"/>
      <c r="I269" s="356" t="str">
        <f>IF('Mapa final SI'!AC272="","",'Mapa final SI'!AC272)</f>
        <v/>
      </c>
      <c r="J269" s="356" t="str">
        <f>IF('Mapa final SI'!AE272="","",'Mapa final SI'!AE272)</f>
        <v/>
      </c>
      <c r="K269" s="356" t="str">
        <f t="shared" si="4"/>
        <v/>
      </c>
      <c r="L269" s="356" t="str">
        <f>IF('Mapa final SI'!AH272="","",'Mapa final SI'!AH272)</f>
        <v/>
      </c>
      <c r="M269" s="357" t="str">
        <f>IF('Mapa final SI'!T272="","",'Mapa final SI'!T272)</f>
        <v/>
      </c>
      <c r="N269" s="428"/>
      <c r="O269" s="428"/>
      <c r="P269" s="428"/>
      <c r="Q269" s="429"/>
    </row>
    <row r="270" spans="1:17" ht="43.5" customHeight="1" x14ac:dyDescent="0.25">
      <c r="A270" s="118" t="s">
        <v>802</v>
      </c>
      <c r="B270" s="719"/>
      <c r="C270" s="721"/>
      <c r="D270" s="723"/>
      <c r="E270" s="721"/>
      <c r="F270" s="724"/>
      <c r="G270" s="724"/>
      <c r="H270" s="734"/>
      <c r="I270" s="356" t="str">
        <f>IF('Mapa final SI'!AC273="","",'Mapa final SI'!AC273)</f>
        <v/>
      </c>
      <c r="J270" s="356" t="str">
        <f>IF('Mapa final SI'!AE273="","",'Mapa final SI'!AE273)</f>
        <v/>
      </c>
      <c r="K270" s="356" t="str">
        <f t="shared" si="4"/>
        <v/>
      </c>
      <c r="L270" s="356" t="str">
        <f>IF('Mapa final SI'!AH273="","",'Mapa final SI'!AH273)</f>
        <v/>
      </c>
      <c r="M270" s="357" t="str">
        <f>IF('Mapa final SI'!T273="","",'Mapa final SI'!T273)</f>
        <v/>
      </c>
      <c r="N270" s="428"/>
      <c r="O270" s="428"/>
      <c r="P270" s="428"/>
      <c r="Q270" s="429"/>
    </row>
    <row r="271" spans="1:17" ht="43.5" customHeight="1" x14ac:dyDescent="0.25">
      <c r="A271" s="118" t="s">
        <v>803</v>
      </c>
      <c r="B271" s="718"/>
      <c r="C271" s="720" t="str">
        <f>IF('Mapa final SI'!G274="","",'Mapa final SI'!G274)</f>
        <v/>
      </c>
      <c r="D271" s="722"/>
      <c r="E271" s="720" t="str">
        <f>IF('Mapa final SI'!F274="","",'Mapa final SI'!F274)</f>
        <v/>
      </c>
      <c r="F271" s="733" t="str">
        <f>IF('Mapa final SI'!L274="","",'Mapa final SI'!L274)</f>
        <v/>
      </c>
      <c r="G271" s="733" t="str">
        <f>IF('Mapa final SI'!P274="","",'Mapa final SI'!P274)</f>
        <v/>
      </c>
      <c r="H271" s="8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
        <v/>
      </c>
      <c r="L271" s="356" t="str">
        <f>IF('Mapa final SI'!AH274="","",'Mapa final SI'!AH274)</f>
        <v/>
      </c>
      <c r="M271" s="357" t="str">
        <f>IF('Mapa final SI'!T274="","",'Mapa final SI'!T274)</f>
        <v/>
      </c>
      <c r="N271" s="428"/>
      <c r="O271" s="428"/>
      <c r="P271" s="428"/>
      <c r="Q271" s="429"/>
    </row>
    <row r="272" spans="1:17" ht="43.5" customHeight="1" x14ac:dyDescent="0.25">
      <c r="A272" s="118" t="s">
        <v>804</v>
      </c>
      <c r="B272" s="719"/>
      <c r="C272" s="721"/>
      <c r="D272" s="723"/>
      <c r="E272" s="721"/>
      <c r="F272" s="724"/>
      <c r="G272" s="724"/>
      <c r="H272" s="837"/>
      <c r="I272" s="356" t="str">
        <f>IF('Mapa final SI'!AC275="","",'Mapa final SI'!AC275)</f>
        <v/>
      </c>
      <c r="J272" s="356" t="str">
        <f>IF('Mapa final SI'!AE275="","",'Mapa final SI'!AE275)</f>
        <v/>
      </c>
      <c r="K272" s="356" t="str">
        <f t="shared" si="4"/>
        <v/>
      </c>
      <c r="L272" s="356" t="str">
        <f>IF('Mapa final SI'!AH275="","",'Mapa final SI'!AH275)</f>
        <v/>
      </c>
      <c r="M272" s="357" t="str">
        <f>IF('Mapa final SI'!T275="","",'Mapa final SI'!T275)</f>
        <v/>
      </c>
      <c r="N272" s="428"/>
      <c r="O272" s="428"/>
      <c r="P272" s="428"/>
      <c r="Q272" s="429"/>
    </row>
    <row r="273" spans="1:17" ht="43.5" customHeight="1" x14ac:dyDescent="0.25">
      <c r="A273" s="118" t="s">
        <v>805</v>
      </c>
      <c r="B273" s="719"/>
      <c r="C273" s="721"/>
      <c r="D273" s="723"/>
      <c r="E273" s="721"/>
      <c r="F273" s="724"/>
      <c r="G273" s="724"/>
      <c r="H273" s="837"/>
      <c r="I273" s="356" t="str">
        <f>IF('Mapa final SI'!AC276="","",'Mapa final SI'!AC276)</f>
        <v/>
      </c>
      <c r="J273" s="356" t="str">
        <f>IF('Mapa final SI'!AE276="","",'Mapa final SI'!AE276)</f>
        <v/>
      </c>
      <c r="K273" s="356" t="str">
        <f t="shared" si="4"/>
        <v/>
      </c>
      <c r="L273" s="356" t="str">
        <f>IF('Mapa final SI'!AH276="","",'Mapa final SI'!AH276)</f>
        <v/>
      </c>
      <c r="M273" s="357" t="str">
        <f>IF('Mapa final SI'!T276="","",'Mapa final SI'!T276)</f>
        <v/>
      </c>
      <c r="N273" s="428"/>
      <c r="O273" s="428"/>
      <c r="P273" s="428"/>
      <c r="Q273" s="429"/>
    </row>
    <row r="274" spans="1:17" ht="43.5" customHeight="1" x14ac:dyDescent="0.25">
      <c r="A274" s="118" t="s">
        <v>806</v>
      </c>
      <c r="B274" s="719"/>
      <c r="C274" s="721"/>
      <c r="D274" s="723"/>
      <c r="E274" s="721"/>
      <c r="F274" s="724"/>
      <c r="G274" s="724"/>
      <c r="H274" s="837"/>
      <c r="I274" s="356" t="str">
        <f>IF('Mapa final SI'!AC277="","",'Mapa final SI'!AC277)</f>
        <v/>
      </c>
      <c r="J274" s="356" t="str">
        <f>IF('Mapa final SI'!AE277="","",'Mapa final SI'!AE277)</f>
        <v/>
      </c>
      <c r="K274" s="356" t="str">
        <f t="shared" si="4"/>
        <v/>
      </c>
      <c r="L274" s="356" t="str">
        <f>IF('Mapa final SI'!AH277="","",'Mapa final SI'!AH277)</f>
        <v/>
      </c>
      <c r="M274" s="357" t="str">
        <f>IF('Mapa final SI'!T277="","",'Mapa final SI'!T277)</f>
        <v/>
      </c>
      <c r="N274" s="428"/>
      <c r="O274" s="428"/>
      <c r="P274" s="428"/>
      <c r="Q274" s="429"/>
    </row>
    <row r="275" spans="1:17" ht="43.5" customHeight="1" x14ac:dyDescent="0.25">
      <c r="A275" s="118" t="s">
        <v>807</v>
      </c>
      <c r="B275" s="719"/>
      <c r="C275" s="721"/>
      <c r="D275" s="723"/>
      <c r="E275" s="721"/>
      <c r="F275" s="724"/>
      <c r="G275" s="724"/>
      <c r="H275" s="837"/>
      <c r="I275" s="356" t="str">
        <f>IF('Mapa final SI'!AC278="","",'Mapa final SI'!AC278)</f>
        <v/>
      </c>
      <c r="J275" s="356" t="str">
        <f>IF('Mapa final SI'!AE278="","",'Mapa final SI'!AE278)</f>
        <v/>
      </c>
      <c r="K275" s="356" t="str">
        <f t="shared" si="4"/>
        <v/>
      </c>
      <c r="L275" s="356" t="str">
        <f>IF('Mapa final SI'!AH278="","",'Mapa final SI'!AH278)</f>
        <v/>
      </c>
      <c r="M275" s="357" t="str">
        <f>IF('Mapa final SI'!T278="","",'Mapa final SI'!T278)</f>
        <v/>
      </c>
      <c r="N275" s="428"/>
      <c r="O275" s="428"/>
      <c r="P275" s="428"/>
      <c r="Q275" s="429"/>
    </row>
    <row r="276" spans="1:17" ht="43.5" customHeight="1" x14ac:dyDescent="0.25">
      <c r="A276" s="118" t="s">
        <v>808</v>
      </c>
      <c r="B276" s="719"/>
      <c r="C276" s="721"/>
      <c r="D276" s="723"/>
      <c r="E276" s="721"/>
      <c r="F276" s="724"/>
      <c r="G276" s="724"/>
      <c r="H276" s="734"/>
      <c r="I276" s="356" t="str">
        <f>IF('Mapa final SI'!AC279="","",'Mapa final SI'!AC279)</f>
        <v/>
      </c>
      <c r="J276" s="356" t="str">
        <f>IF('Mapa final SI'!AE279="","",'Mapa final SI'!AE279)</f>
        <v/>
      </c>
      <c r="K276" s="356" t="str">
        <f t="shared" si="4"/>
        <v/>
      </c>
      <c r="L276" s="356" t="str">
        <f>IF('Mapa final SI'!AH279="","",'Mapa final SI'!AH279)</f>
        <v/>
      </c>
      <c r="M276" s="357" t="str">
        <f>IF('Mapa final SI'!T279="","",'Mapa final SI'!T279)</f>
        <v/>
      </c>
      <c r="N276" s="428"/>
      <c r="O276" s="428"/>
      <c r="P276" s="428"/>
      <c r="Q276" s="429"/>
    </row>
    <row r="277" spans="1:17" ht="43.5" customHeight="1" x14ac:dyDescent="0.25">
      <c r="A277" s="118" t="s">
        <v>809</v>
      </c>
      <c r="B277" s="718"/>
      <c r="C277" s="720" t="str">
        <f>IF('Mapa final SI'!G280="","",'Mapa final SI'!G280)</f>
        <v/>
      </c>
      <c r="D277" s="722"/>
      <c r="E277" s="720" t="str">
        <f>IF('Mapa final SI'!F280="","",'Mapa final SI'!F280)</f>
        <v/>
      </c>
      <c r="F277" s="733" t="str">
        <f>IF('Mapa final SI'!L280="","",'Mapa final SI'!L280)</f>
        <v/>
      </c>
      <c r="G277" s="733" t="str">
        <f>IF('Mapa final SI'!P280="","",'Mapa final SI'!P280)</f>
        <v/>
      </c>
      <c r="H277" s="8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
        <v/>
      </c>
      <c r="L277" s="356" t="str">
        <f>IF('Mapa final SI'!AH280="","",'Mapa final SI'!AH280)</f>
        <v/>
      </c>
      <c r="M277" s="357" t="str">
        <f>IF('Mapa final SI'!T280="","",'Mapa final SI'!T280)</f>
        <v/>
      </c>
      <c r="N277" s="428"/>
      <c r="O277" s="428"/>
      <c r="P277" s="428"/>
      <c r="Q277" s="429"/>
    </row>
    <row r="278" spans="1:17" ht="43.5" customHeight="1" x14ac:dyDescent="0.25">
      <c r="A278" s="118" t="s">
        <v>810</v>
      </c>
      <c r="B278" s="719"/>
      <c r="C278" s="721"/>
      <c r="D278" s="723"/>
      <c r="E278" s="721"/>
      <c r="F278" s="724"/>
      <c r="G278" s="724"/>
      <c r="H278" s="837"/>
      <c r="I278" s="356" t="str">
        <f>IF('Mapa final SI'!AC281="","",'Mapa final SI'!AC281)</f>
        <v/>
      </c>
      <c r="J278" s="356" t="str">
        <f>IF('Mapa final SI'!AE281="","",'Mapa final SI'!AE281)</f>
        <v/>
      </c>
      <c r="K278" s="356" t="str">
        <f t="shared" si="4"/>
        <v/>
      </c>
      <c r="L278" s="356" t="str">
        <f>IF('Mapa final SI'!AH281="","",'Mapa final SI'!AH281)</f>
        <v/>
      </c>
      <c r="M278" s="357" t="str">
        <f>IF('Mapa final SI'!T281="","",'Mapa final SI'!T281)</f>
        <v/>
      </c>
      <c r="N278" s="428"/>
      <c r="O278" s="428"/>
      <c r="P278" s="428"/>
      <c r="Q278" s="429"/>
    </row>
    <row r="279" spans="1:17" ht="43.5" customHeight="1" x14ac:dyDescent="0.25">
      <c r="A279" s="118" t="s">
        <v>811</v>
      </c>
      <c r="B279" s="719"/>
      <c r="C279" s="721"/>
      <c r="D279" s="723"/>
      <c r="E279" s="721"/>
      <c r="F279" s="724"/>
      <c r="G279" s="724"/>
      <c r="H279" s="837"/>
      <c r="I279" s="356" t="str">
        <f>IF('Mapa final SI'!AC282="","",'Mapa final SI'!AC282)</f>
        <v/>
      </c>
      <c r="J279" s="356" t="str">
        <f>IF('Mapa final SI'!AE282="","",'Mapa final SI'!AE282)</f>
        <v/>
      </c>
      <c r="K279" s="356" t="str">
        <f t="shared" si="4"/>
        <v/>
      </c>
      <c r="L279" s="356" t="str">
        <f>IF('Mapa final SI'!AH282="","",'Mapa final SI'!AH282)</f>
        <v/>
      </c>
      <c r="M279" s="357" t="str">
        <f>IF('Mapa final SI'!T282="","",'Mapa final SI'!T282)</f>
        <v/>
      </c>
      <c r="N279" s="428"/>
      <c r="O279" s="428"/>
      <c r="P279" s="428"/>
      <c r="Q279" s="429"/>
    </row>
    <row r="280" spans="1:17" ht="43.5" customHeight="1" x14ac:dyDescent="0.25">
      <c r="A280" s="118" t="s">
        <v>812</v>
      </c>
      <c r="B280" s="719"/>
      <c r="C280" s="721"/>
      <c r="D280" s="723"/>
      <c r="E280" s="721"/>
      <c r="F280" s="724"/>
      <c r="G280" s="724"/>
      <c r="H280" s="837"/>
      <c r="I280" s="356" t="str">
        <f>IF('Mapa final SI'!AC283="","",'Mapa final SI'!AC283)</f>
        <v/>
      </c>
      <c r="J280" s="356" t="str">
        <f>IF('Mapa final SI'!AE283="","",'Mapa final SI'!AE283)</f>
        <v/>
      </c>
      <c r="K280" s="356" t="str">
        <f t="shared" si="4"/>
        <v/>
      </c>
      <c r="L280" s="356" t="str">
        <f>IF('Mapa final SI'!AH283="","",'Mapa final SI'!AH283)</f>
        <v/>
      </c>
      <c r="M280" s="357" t="str">
        <f>IF('Mapa final SI'!T283="","",'Mapa final SI'!T283)</f>
        <v/>
      </c>
      <c r="N280" s="428"/>
      <c r="O280" s="428"/>
      <c r="P280" s="428"/>
      <c r="Q280" s="429"/>
    </row>
    <row r="281" spans="1:17" ht="43.5" customHeight="1" x14ac:dyDescent="0.25">
      <c r="A281" s="118" t="s">
        <v>813</v>
      </c>
      <c r="B281" s="719"/>
      <c r="C281" s="721"/>
      <c r="D281" s="723"/>
      <c r="E281" s="721"/>
      <c r="F281" s="724"/>
      <c r="G281" s="724"/>
      <c r="H281" s="837"/>
      <c r="I281" s="356" t="str">
        <f>IF('Mapa final SI'!AC284="","",'Mapa final SI'!AC284)</f>
        <v/>
      </c>
      <c r="J281" s="356" t="str">
        <f>IF('Mapa final SI'!AE284="","",'Mapa final SI'!AE284)</f>
        <v/>
      </c>
      <c r="K281" s="356" t="str">
        <f t="shared" si="4"/>
        <v/>
      </c>
      <c r="L281" s="356" t="str">
        <f>IF('Mapa final SI'!AH284="","",'Mapa final SI'!AH284)</f>
        <v/>
      </c>
      <c r="M281" s="357" t="str">
        <f>IF('Mapa final SI'!T284="","",'Mapa final SI'!T284)</f>
        <v/>
      </c>
      <c r="N281" s="428"/>
      <c r="O281" s="428"/>
      <c r="P281" s="428"/>
      <c r="Q281" s="429"/>
    </row>
    <row r="282" spans="1:17" ht="43.5" customHeight="1" x14ac:dyDescent="0.25">
      <c r="A282" s="118" t="s">
        <v>814</v>
      </c>
      <c r="B282" s="719"/>
      <c r="C282" s="721"/>
      <c r="D282" s="723"/>
      <c r="E282" s="721"/>
      <c r="F282" s="724"/>
      <c r="G282" s="724"/>
      <c r="H282" s="734"/>
      <c r="I282" s="356" t="str">
        <f>IF('Mapa final SI'!AC285="","",'Mapa final SI'!AC285)</f>
        <v/>
      </c>
      <c r="J282" s="356" t="str">
        <f>IF('Mapa final SI'!AE285="","",'Mapa final SI'!AE285)</f>
        <v/>
      </c>
      <c r="K282" s="356" t="str">
        <f t="shared" si="4"/>
        <v/>
      </c>
      <c r="L282" s="356" t="str">
        <f>IF('Mapa final SI'!AH285="","",'Mapa final SI'!AH285)</f>
        <v/>
      </c>
      <c r="M282" s="357" t="str">
        <f>IF('Mapa final SI'!T285="","",'Mapa final SI'!T285)</f>
        <v/>
      </c>
      <c r="N282" s="428"/>
      <c r="O282" s="428"/>
      <c r="P282" s="428"/>
      <c r="Q282" s="429"/>
    </row>
    <row r="283" spans="1:17" ht="43.5" customHeight="1" x14ac:dyDescent="0.25">
      <c r="A283" s="118" t="s">
        <v>815</v>
      </c>
      <c r="B283" s="718"/>
      <c r="C283" s="720" t="str">
        <f>IF('Mapa final SI'!G286="","",'Mapa final SI'!G286)</f>
        <v/>
      </c>
      <c r="D283" s="722"/>
      <c r="E283" s="720" t="str">
        <f>IF('Mapa final SI'!F286="","",'Mapa final SI'!F286)</f>
        <v/>
      </c>
      <c r="F283" s="733" t="str">
        <f>IF('Mapa final SI'!L286="","",'Mapa final SI'!L286)</f>
        <v/>
      </c>
      <c r="G283" s="733" t="str">
        <f>IF('Mapa final SI'!P286="","",'Mapa final SI'!P286)</f>
        <v/>
      </c>
      <c r="H283" s="8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
        <v/>
      </c>
      <c r="L283" s="356" t="str">
        <f>IF('Mapa final SI'!AH286="","",'Mapa final SI'!AH286)</f>
        <v/>
      </c>
      <c r="M283" s="357" t="str">
        <f>IF('Mapa final SI'!T286="","",'Mapa final SI'!T286)</f>
        <v/>
      </c>
      <c r="N283" s="428"/>
      <c r="O283" s="428"/>
      <c r="P283" s="428"/>
      <c r="Q283" s="429"/>
    </row>
    <row r="284" spans="1:17" ht="43.5" customHeight="1" x14ac:dyDescent="0.25">
      <c r="A284" s="118" t="s">
        <v>816</v>
      </c>
      <c r="B284" s="719"/>
      <c r="C284" s="721"/>
      <c r="D284" s="723"/>
      <c r="E284" s="721"/>
      <c r="F284" s="724"/>
      <c r="G284" s="724"/>
      <c r="H284" s="837"/>
      <c r="I284" s="356" t="str">
        <f>IF('Mapa final SI'!AC287="","",'Mapa final SI'!AC287)</f>
        <v/>
      </c>
      <c r="J284" s="356" t="str">
        <f>IF('Mapa final SI'!AE287="","",'Mapa final SI'!AE287)</f>
        <v/>
      </c>
      <c r="K284" s="356" t="str">
        <f t="shared" si="4"/>
        <v/>
      </c>
      <c r="L284" s="356" t="str">
        <f>IF('Mapa final SI'!AH287="","",'Mapa final SI'!AH287)</f>
        <v/>
      </c>
      <c r="M284" s="357" t="str">
        <f>IF('Mapa final SI'!T287="","",'Mapa final SI'!T287)</f>
        <v/>
      </c>
      <c r="N284" s="428"/>
      <c r="O284" s="428"/>
      <c r="P284" s="428"/>
      <c r="Q284" s="429"/>
    </row>
    <row r="285" spans="1:17" ht="43.5" customHeight="1" x14ac:dyDescent="0.25">
      <c r="A285" s="118" t="s">
        <v>817</v>
      </c>
      <c r="B285" s="719"/>
      <c r="C285" s="721"/>
      <c r="D285" s="723"/>
      <c r="E285" s="721"/>
      <c r="F285" s="724"/>
      <c r="G285" s="724"/>
      <c r="H285" s="837"/>
      <c r="I285" s="356" t="str">
        <f>IF('Mapa final SI'!AC288="","",'Mapa final SI'!AC288)</f>
        <v/>
      </c>
      <c r="J285" s="356" t="str">
        <f>IF('Mapa final SI'!AE288="","",'Mapa final SI'!AE288)</f>
        <v/>
      </c>
      <c r="K285" s="356" t="str">
        <f t="shared" si="4"/>
        <v/>
      </c>
      <c r="L285" s="356" t="str">
        <f>IF('Mapa final SI'!AH288="","",'Mapa final SI'!AH288)</f>
        <v/>
      </c>
      <c r="M285" s="357" t="str">
        <f>IF('Mapa final SI'!T288="","",'Mapa final SI'!T288)</f>
        <v/>
      </c>
      <c r="N285" s="428"/>
      <c r="O285" s="428"/>
      <c r="P285" s="428"/>
      <c r="Q285" s="429"/>
    </row>
    <row r="286" spans="1:17" ht="43.5" customHeight="1" x14ac:dyDescent="0.25">
      <c r="A286" s="118" t="s">
        <v>818</v>
      </c>
      <c r="B286" s="719"/>
      <c r="C286" s="721"/>
      <c r="D286" s="723"/>
      <c r="E286" s="721"/>
      <c r="F286" s="724"/>
      <c r="G286" s="724"/>
      <c r="H286" s="837"/>
      <c r="I286" s="356" t="str">
        <f>IF('Mapa final SI'!AC289="","",'Mapa final SI'!AC289)</f>
        <v/>
      </c>
      <c r="J286" s="356" t="str">
        <f>IF('Mapa final SI'!AE289="","",'Mapa final SI'!AE289)</f>
        <v/>
      </c>
      <c r="K286" s="356" t="str">
        <f t="shared" si="4"/>
        <v/>
      </c>
      <c r="L286" s="356" t="str">
        <f>IF('Mapa final SI'!AH289="","",'Mapa final SI'!AH289)</f>
        <v/>
      </c>
      <c r="M286" s="357" t="str">
        <f>IF('Mapa final SI'!T289="","",'Mapa final SI'!T289)</f>
        <v/>
      </c>
      <c r="N286" s="428"/>
      <c r="O286" s="428"/>
      <c r="P286" s="428"/>
      <c r="Q286" s="429"/>
    </row>
    <row r="287" spans="1:17" ht="43.5" customHeight="1" x14ac:dyDescent="0.25">
      <c r="A287" s="118" t="s">
        <v>819</v>
      </c>
      <c r="B287" s="719"/>
      <c r="C287" s="721"/>
      <c r="D287" s="723"/>
      <c r="E287" s="721"/>
      <c r="F287" s="724"/>
      <c r="G287" s="724"/>
      <c r="H287" s="837"/>
      <c r="I287" s="356" t="str">
        <f>IF('Mapa final SI'!AC290="","",'Mapa final SI'!AC290)</f>
        <v/>
      </c>
      <c r="J287" s="356" t="str">
        <f>IF('Mapa final SI'!AE290="","",'Mapa final SI'!AE290)</f>
        <v/>
      </c>
      <c r="K287" s="356" t="str">
        <f t="shared" si="4"/>
        <v/>
      </c>
      <c r="L287" s="356" t="str">
        <f>IF('Mapa final SI'!AH290="","",'Mapa final SI'!AH290)</f>
        <v/>
      </c>
      <c r="M287" s="357" t="str">
        <f>IF('Mapa final SI'!T290="","",'Mapa final SI'!T290)</f>
        <v/>
      </c>
      <c r="N287" s="428"/>
      <c r="O287" s="428"/>
      <c r="P287" s="428"/>
      <c r="Q287" s="429"/>
    </row>
    <row r="288" spans="1:17" ht="43.5" customHeight="1" x14ac:dyDescent="0.25">
      <c r="A288" s="118" t="s">
        <v>820</v>
      </c>
      <c r="B288" s="719"/>
      <c r="C288" s="721"/>
      <c r="D288" s="723"/>
      <c r="E288" s="721"/>
      <c r="F288" s="724"/>
      <c r="G288" s="724"/>
      <c r="H288" s="734"/>
      <c r="I288" s="356" t="str">
        <f>IF('Mapa final SI'!AC291="","",'Mapa final SI'!AC291)</f>
        <v/>
      </c>
      <c r="J288" s="356" t="str">
        <f>IF('Mapa final SI'!AE291="","",'Mapa final SI'!AE291)</f>
        <v/>
      </c>
      <c r="K288" s="356" t="str">
        <f t="shared" si="4"/>
        <v/>
      </c>
      <c r="L288" s="356" t="str">
        <f>IF('Mapa final SI'!AH291="","",'Mapa final SI'!AH291)</f>
        <v/>
      </c>
      <c r="M288" s="357" t="str">
        <f>IF('Mapa final SI'!T291="","",'Mapa final SI'!T291)</f>
        <v/>
      </c>
      <c r="N288" s="428"/>
      <c r="O288" s="428"/>
      <c r="P288" s="428"/>
      <c r="Q288" s="429"/>
    </row>
    <row r="289" spans="1:17" ht="43.5" customHeight="1" x14ac:dyDescent="0.25">
      <c r="A289" s="118" t="s">
        <v>821</v>
      </c>
      <c r="B289" s="718"/>
      <c r="C289" s="720" t="str">
        <f>IF('Mapa final SI'!G292="","",'Mapa final SI'!G292)</f>
        <v/>
      </c>
      <c r="D289" s="722"/>
      <c r="E289" s="720" t="str">
        <f>IF('Mapa final SI'!F292="","",'Mapa final SI'!F292)</f>
        <v/>
      </c>
      <c r="F289" s="733" t="str">
        <f>IF('Mapa final SI'!L292="","",'Mapa final SI'!L292)</f>
        <v/>
      </c>
      <c r="G289" s="733" t="str">
        <f>IF('Mapa final SI'!P292="","",'Mapa final SI'!P292)</f>
        <v/>
      </c>
      <c r="H289" s="8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
        <v/>
      </c>
      <c r="L289" s="356" t="str">
        <f>IF('Mapa final SI'!AH292="","",'Mapa final SI'!AH292)</f>
        <v/>
      </c>
      <c r="M289" s="357" t="str">
        <f>IF('Mapa final SI'!T292="","",'Mapa final SI'!T292)</f>
        <v/>
      </c>
      <c r="N289" s="428"/>
      <c r="O289" s="428"/>
      <c r="P289" s="428"/>
      <c r="Q289" s="429"/>
    </row>
    <row r="290" spans="1:17" ht="43.5" customHeight="1" x14ac:dyDescent="0.25">
      <c r="A290" s="118" t="s">
        <v>822</v>
      </c>
      <c r="B290" s="719"/>
      <c r="C290" s="721"/>
      <c r="D290" s="723"/>
      <c r="E290" s="721"/>
      <c r="F290" s="724"/>
      <c r="G290" s="724"/>
      <c r="H290" s="837"/>
      <c r="I290" s="356" t="str">
        <f>IF('Mapa final SI'!AC293="","",'Mapa final SI'!AC293)</f>
        <v/>
      </c>
      <c r="J290" s="356" t="str">
        <f>IF('Mapa final SI'!AE293="","",'Mapa final SI'!AE293)</f>
        <v/>
      </c>
      <c r="K290" s="356" t="str">
        <f t="shared" si="4"/>
        <v/>
      </c>
      <c r="L290" s="356" t="str">
        <f>IF('Mapa final SI'!AH293="","",'Mapa final SI'!AH293)</f>
        <v/>
      </c>
      <c r="M290" s="357" t="str">
        <f>IF('Mapa final SI'!T293="","",'Mapa final SI'!T293)</f>
        <v/>
      </c>
      <c r="N290" s="428"/>
      <c r="O290" s="428"/>
      <c r="P290" s="428"/>
      <c r="Q290" s="429"/>
    </row>
    <row r="291" spans="1:17" ht="43.5" customHeight="1" x14ac:dyDescent="0.25">
      <c r="A291" s="118" t="s">
        <v>823</v>
      </c>
      <c r="B291" s="719"/>
      <c r="C291" s="721"/>
      <c r="D291" s="723"/>
      <c r="E291" s="721"/>
      <c r="F291" s="724"/>
      <c r="G291" s="724"/>
      <c r="H291" s="837"/>
      <c r="I291" s="356" t="str">
        <f>IF('Mapa final SI'!AC294="","",'Mapa final SI'!AC294)</f>
        <v/>
      </c>
      <c r="J291" s="356" t="str">
        <f>IF('Mapa final SI'!AE294="","",'Mapa final SI'!AE294)</f>
        <v/>
      </c>
      <c r="K291" s="356" t="str">
        <f t="shared" si="4"/>
        <v/>
      </c>
      <c r="L291" s="356" t="str">
        <f>IF('Mapa final SI'!AH294="","",'Mapa final SI'!AH294)</f>
        <v/>
      </c>
      <c r="M291" s="357" t="str">
        <f>IF('Mapa final SI'!T294="","",'Mapa final SI'!T294)</f>
        <v/>
      </c>
      <c r="N291" s="428"/>
      <c r="O291" s="428"/>
      <c r="P291" s="428"/>
      <c r="Q291" s="429"/>
    </row>
    <row r="292" spans="1:17" ht="43.5" customHeight="1" x14ac:dyDescent="0.25">
      <c r="A292" s="118" t="s">
        <v>824</v>
      </c>
      <c r="B292" s="719"/>
      <c r="C292" s="721"/>
      <c r="D292" s="723"/>
      <c r="E292" s="721"/>
      <c r="F292" s="724"/>
      <c r="G292" s="724"/>
      <c r="H292" s="837"/>
      <c r="I292" s="356" t="str">
        <f>IF('Mapa final SI'!AC295="","",'Mapa final SI'!AC295)</f>
        <v/>
      </c>
      <c r="J292" s="356" t="str">
        <f>IF('Mapa final SI'!AE295="","",'Mapa final SI'!AE295)</f>
        <v/>
      </c>
      <c r="K292" s="356" t="str">
        <f t="shared" si="4"/>
        <v/>
      </c>
      <c r="L292" s="356" t="str">
        <f>IF('Mapa final SI'!AH295="","",'Mapa final SI'!AH295)</f>
        <v/>
      </c>
      <c r="M292" s="357" t="str">
        <f>IF('Mapa final SI'!T295="","",'Mapa final SI'!T295)</f>
        <v/>
      </c>
      <c r="N292" s="428"/>
      <c r="O292" s="428"/>
      <c r="P292" s="428"/>
      <c r="Q292" s="429"/>
    </row>
    <row r="293" spans="1:17" ht="43.5" customHeight="1" x14ac:dyDescent="0.25">
      <c r="A293" s="118" t="s">
        <v>825</v>
      </c>
      <c r="B293" s="719"/>
      <c r="C293" s="721"/>
      <c r="D293" s="723"/>
      <c r="E293" s="721"/>
      <c r="F293" s="724"/>
      <c r="G293" s="724"/>
      <c r="H293" s="837"/>
      <c r="I293" s="356" t="str">
        <f>IF('Mapa final SI'!AC296="","",'Mapa final SI'!AC296)</f>
        <v/>
      </c>
      <c r="J293" s="356" t="str">
        <f>IF('Mapa final SI'!AE296="","",'Mapa final SI'!AE296)</f>
        <v/>
      </c>
      <c r="K293" s="356" t="str">
        <f t="shared" si="4"/>
        <v/>
      </c>
      <c r="L293" s="356" t="str">
        <f>IF('Mapa final SI'!AH296="","",'Mapa final SI'!AH296)</f>
        <v/>
      </c>
      <c r="M293" s="357" t="str">
        <f>IF('Mapa final SI'!T296="","",'Mapa final SI'!T296)</f>
        <v/>
      </c>
      <c r="N293" s="428"/>
      <c r="O293" s="428"/>
      <c r="P293" s="428"/>
      <c r="Q293" s="429"/>
    </row>
    <row r="294" spans="1:17" ht="43.5" customHeight="1" x14ac:dyDescent="0.25">
      <c r="A294" s="118" t="s">
        <v>826</v>
      </c>
      <c r="B294" s="719"/>
      <c r="C294" s="721"/>
      <c r="D294" s="723"/>
      <c r="E294" s="721"/>
      <c r="F294" s="724"/>
      <c r="G294" s="724"/>
      <c r="H294" s="734"/>
      <c r="I294" s="356" t="str">
        <f>IF('Mapa final SI'!AC297="","",'Mapa final SI'!AC297)</f>
        <v/>
      </c>
      <c r="J294" s="356" t="str">
        <f>IF('Mapa final SI'!AE297="","",'Mapa final SI'!AE297)</f>
        <v/>
      </c>
      <c r="K294" s="356" t="str">
        <f t="shared" si="4"/>
        <v/>
      </c>
      <c r="L294" s="356" t="str">
        <f>IF('Mapa final SI'!AH297="","",'Mapa final SI'!AH297)</f>
        <v/>
      </c>
      <c r="M294" s="357" t="str">
        <f>IF('Mapa final SI'!T297="","",'Mapa final SI'!T297)</f>
        <v/>
      </c>
      <c r="N294" s="428"/>
      <c r="O294" s="428"/>
      <c r="P294" s="428"/>
      <c r="Q294" s="429"/>
    </row>
    <row r="295" spans="1:17" ht="43.5" customHeight="1" x14ac:dyDescent="0.25">
      <c r="A295" s="118" t="s">
        <v>827</v>
      </c>
      <c r="B295" s="718"/>
      <c r="C295" s="720" t="str">
        <f>IF('Mapa final SI'!G298="","",'Mapa final SI'!G298)</f>
        <v/>
      </c>
      <c r="D295" s="722"/>
      <c r="E295" s="720" t="str">
        <f>IF('Mapa final SI'!F298="","",'Mapa final SI'!F298)</f>
        <v/>
      </c>
      <c r="F295" s="733" t="str">
        <f>IF('Mapa final SI'!L298="","",'Mapa final SI'!L298)</f>
        <v/>
      </c>
      <c r="G295" s="733" t="str">
        <f>IF('Mapa final SI'!P298="","",'Mapa final SI'!P298)</f>
        <v/>
      </c>
      <c r="H295" s="8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
        <v/>
      </c>
      <c r="L295" s="356" t="str">
        <f>IF('Mapa final SI'!AH298="","",'Mapa final SI'!AH298)</f>
        <v/>
      </c>
      <c r="M295" s="357" t="str">
        <f>IF('Mapa final SI'!T298="","",'Mapa final SI'!T298)</f>
        <v/>
      </c>
      <c r="N295" s="428"/>
      <c r="O295" s="428"/>
      <c r="P295" s="428"/>
      <c r="Q295" s="429"/>
    </row>
    <row r="296" spans="1:17" ht="43.5" customHeight="1" x14ac:dyDescent="0.25">
      <c r="A296" s="118" t="s">
        <v>828</v>
      </c>
      <c r="B296" s="719"/>
      <c r="C296" s="721"/>
      <c r="D296" s="723"/>
      <c r="E296" s="721"/>
      <c r="F296" s="724"/>
      <c r="G296" s="724"/>
      <c r="H296" s="837"/>
      <c r="I296" s="356" t="str">
        <f>IF('Mapa final SI'!AC299="","",'Mapa final SI'!AC299)</f>
        <v/>
      </c>
      <c r="J296" s="356" t="str">
        <f>IF('Mapa final SI'!AE299="","",'Mapa final SI'!AE299)</f>
        <v/>
      </c>
      <c r="K296" s="356" t="str">
        <f t="shared" si="4"/>
        <v/>
      </c>
      <c r="L296" s="356" t="str">
        <f>IF('Mapa final SI'!AH299="","",'Mapa final SI'!AH299)</f>
        <v/>
      </c>
      <c r="M296" s="357" t="str">
        <f>IF('Mapa final SI'!T299="","",'Mapa final SI'!T299)</f>
        <v/>
      </c>
      <c r="N296" s="428"/>
      <c r="O296" s="428"/>
      <c r="P296" s="428"/>
      <c r="Q296" s="429"/>
    </row>
    <row r="297" spans="1:17" ht="43.5" customHeight="1" x14ac:dyDescent="0.25">
      <c r="A297" s="118" t="s">
        <v>829</v>
      </c>
      <c r="B297" s="719"/>
      <c r="C297" s="721"/>
      <c r="D297" s="723"/>
      <c r="E297" s="721"/>
      <c r="F297" s="724"/>
      <c r="G297" s="724"/>
      <c r="H297" s="837"/>
      <c r="I297" s="356" t="str">
        <f>IF('Mapa final SI'!AC300="","",'Mapa final SI'!AC300)</f>
        <v/>
      </c>
      <c r="J297" s="356" t="str">
        <f>IF('Mapa final SI'!AE300="","",'Mapa final SI'!AE300)</f>
        <v/>
      </c>
      <c r="K297" s="356" t="str">
        <f t="shared" si="4"/>
        <v/>
      </c>
      <c r="L297" s="356" t="str">
        <f>IF('Mapa final SI'!AH300="","",'Mapa final SI'!AH300)</f>
        <v/>
      </c>
      <c r="M297" s="357" t="str">
        <f>IF('Mapa final SI'!T300="","",'Mapa final SI'!T300)</f>
        <v/>
      </c>
      <c r="N297" s="428"/>
      <c r="O297" s="428"/>
      <c r="P297" s="428"/>
      <c r="Q297" s="429"/>
    </row>
    <row r="298" spans="1:17" ht="43.5" customHeight="1" x14ac:dyDescent="0.25">
      <c r="A298" s="118" t="s">
        <v>830</v>
      </c>
      <c r="B298" s="719"/>
      <c r="C298" s="721"/>
      <c r="D298" s="723"/>
      <c r="E298" s="721"/>
      <c r="F298" s="724"/>
      <c r="G298" s="724"/>
      <c r="H298" s="837"/>
      <c r="I298" s="356" t="str">
        <f>IF('Mapa final SI'!AC301="","",'Mapa final SI'!AC301)</f>
        <v/>
      </c>
      <c r="J298" s="356" t="str">
        <f>IF('Mapa final SI'!AE301="","",'Mapa final SI'!AE301)</f>
        <v/>
      </c>
      <c r="K298" s="356" t="str">
        <f t="shared" si="4"/>
        <v/>
      </c>
      <c r="L298" s="356" t="str">
        <f>IF('Mapa final SI'!AH301="","",'Mapa final SI'!AH301)</f>
        <v/>
      </c>
      <c r="M298" s="357" t="str">
        <f>IF('Mapa final SI'!T301="","",'Mapa final SI'!T301)</f>
        <v/>
      </c>
      <c r="N298" s="428"/>
      <c r="O298" s="428"/>
      <c r="P298" s="428"/>
      <c r="Q298" s="429"/>
    </row>
    <row r="299" spans="1:17" ht="43.5" customHeight="1" x14ac:dyDescent="0.25">
      <c r="A299" s="118" t="s">
        <v>831</v>
      </c>
      <c r="B299" s="719"/>
      <c r="C299" s="721"/>
      <c r="D299" s="723"/>
      <c r="E299" s="721"/>
      <c r="F299" s="724"/>
      <c r="G299" s="724"/>
      <c r="H299" s="837"/>
      <c r="I299" s="356" t="str">
        <f>IF('Mapa final SI'!AC302="","",'Mapa final SI'!AC302)</f>
        <v/>
      </c>
      <c r="J299" s="356" t="str">
        <f>IF('Mapa final SI'!AE302="","",'Mapa final SI'!AE302)</f>
        <v/>
      </c>
      <c r="K299" s="356" t="str">
        <f t="shared" si="4"/>
        <v/>
      </c>
      <c r="L299" s="356" t="str">
        <f>IF('Mapa final SI'!AH302="","",'Mapa final SI'!AH302)</f>
        <v/>
      </c>
      <c r="M299" s="357" t="str">
        <f>IF('Mapa final SI'!T302="","",'Mapa final SI'!T302)</f>
        <v/>
      </c>
      <c r="N299" s="428"/>
      <c r="O299" s="428"/>
      <c r="P299" s="428"/>
      <c r="Q299" s="429"/>
    </row>
    <row r="300" spans="1:17" ht="43.5" customHeight="1" x14ac:dyDescent="0.25">
      <c r="A300" s="118" t="s">
        <v>832</v>
      </c>
      <c r="B300" s="719"/>
      <c r="C300" s="721"/>
      <c r="D300" s="723"/>
      <c r="E300" s="721"/>
      <c r="F300" s="724"/>
      <c r="G300" s="724"/>
      <c r="H300" s="734"/>
      <c r="I300" s="356" t="str">
        <f>IF('Mapa final SI'!AC303="","",'Mapa final SI'!AC303)</f>
        <v/>
      </c>
      <c r="J300" s="356" t="str">
        <f>IF('Mapa final SI'!AE303="","",'Mapa final SI'!AE303)</f>
        <v/>
      </c>
      <c r="K300" s="356" t="str">
        <f t="shared" si="4"/>
        <v/>
      </c>
      <c r="L300" s="356" t="str">
        <f>IF('Mapa final SI'!AH303="","",'Mapa final SI'!AH303)</f>
        <v/>
      </c>
      <c r="M300" s="357" t="str">
        <f>IF('Mapa final SI'!T303="","",'Mapa final SI'!T303)</f>
        <v/>
      </c>
      <c r="N300" s="428"/>
      <c r="O300" s="428"/>
      <c r="P300" s="428"/>
      <c r="Q300" s="429"/>
    </row>
    <row r="301" spans="1:17" ht="43.5" customHeight="1" x14ac:dyDescent="0.25">
      <c r="A301" s="118" t="s">
        <v>833</v>
      </c>
      <c r="B301" s="718"/>
      <c r="C301" s="720" t="str">
        <f>IF('Mapa final SI'!G304="","",'Mapa final SI'!G304)</f>
        <v/>
      </c>
      <c r="D301" s="722"/>
      <c r="E301" s="720" t="str">
        <f>IF('Mapa final SI'!F304="","",'Mapa final SI'!F304)</f>
        <v/>
      </c>
      <c r="F301" s="733" t="str">
        <f>IF('Mapa final SI'!L304="","",'Mapa final SI'!L304)</f>
        <v/>
      </c>
      <c r="G301" s="733" t="str">
        <f>IF('Mapa final SI'!P304="","",'Mapa final SI'!P304)</f>
        <v/>
      </c>
      <c r="H301" s="8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
        <v/>
      </c>
      <c r="L301" s="356" t="str">
        <f>IF('Mapa final SI'!AH304="","",'Mapa final SI'!AH304)</f>
        <v/>
      </c>
      <c r="M301" s="357" t="str">
        <f>IF('Mapa final SI'!T304="","",'Mapa final SI'!T304)</f>
        <v/>
      </c>
      <c r="N301" s="428"/>
      <c r="O301" s="428"/>
      <c r="P301" s="428"/>
      <c r="Q301" s="429"/>
    </row>
    <row r="302" spans="1:17" ht="43.5" customHeight="1" x14ac:dyDescent="0.25">
      <c r="A302" s="118" t="s">
        <v>834</v>
      </c>
      <c r="B302" s="719"/>
      <c r="C302" s="721"/>
      <c r="D302" s="723"/>
      <c r="E302" s="721"/>
      <c r="F302" s="724"/>
      <c r="G302" s="724"/>
      <c r="H302" s="837"/>
      <c r="I302" s="356" t="str">
        <f>IF('Mapa final SI'!AC305="","",'Mapa final SI'!AC305)</f>
        <v/>
      </c>
      <c r="J302" s="356" t="str">
        <f>IF('Mapa final SI'!AE305="","",'Mapa final SI'!AE305)</f>
        <v/>
      </c>
      <c r="K302" s="356" t="str">
        <f t="shared" si="4"/>
        <v/>
      </c>
      <c r="L302" s="356" t="str">
        <f>IF('Mapa final SI'!AH305="","",'Mapa final SI'!AH305)</f>
        <v/>
      </c>
      <c r="M302" s="357" t="str">
        <f>IF('Mapa final SI'!T305="","",'Mapa final SI'!T305)</f>
        <v/>
      </c>
      <c r="N302" s="428"/>
      <c r="O302" s="428"/>
      <c r="P302" s="428"/>
      <c r="Q302" s="429"/>
    </row>
    <row r="303" spans="1:17" ht="43.5" customHeight="1" x14ac:dyDescent="0.25">
      <c r="A303" s="118" t="s">
        <v>835</v>
      </c>
      <c r="B303" s="719"/>
      <c r="C303" s="721"/>
      <c r="D303" s="723"/>
      <c r="E303" s="721"/>
      <c r="F303" s="724"/>
      <c r="G303" s="724"/>
      <c r="H303" s="837"/>
      <c r="I303" s="356" t="str">
        <f>IF('Mapa final SI'!AC306="","",'Mapa final SI'!AC306)</f>
        <v/>
      </c>
      <c r="J303" s="356" t="str">
        <f>IF('Mapa final SI'!AE306="","",'Mapa final SI'!AE306)</f>
        <v/>
      </c>
      <c r="K303" s="356" t="str">
        <f t="shared" si="4"/>
        <v/>
      </c>
      <c r="L303" s="356" t="str">
        <f>IF('Mapa final SI'!AH306="","",'Mapa final SI'!AH306)</f>
        <v/>
      </c>
      <c r="M303" s="357" t="str">
        <f>IF('Mapa final SI'!T306="","",'Mapa final SI'!T306)</f>
        <v/>
      </c>
      <c r="N303" s="428"/>
      <c r="O303" s="428"/>
      <c r="P303" s="428"/>
      <c r="Q303" s="429"/>
    </row>
    <row r="304" spans="1:17" ht="43.5" customHeight="1" x14ac:dyDescent="0.25">
      <c r="A304" s="118" t="s">
        <v>836</v>
      </c>
      <c r="B304" s="719"/>
      <c r="C304" s="721"/>
      <c r="D304" s="723"/>
      <c r="E304" s="721"/>
      <c r="F304" s="724"/>
      <c r="G304" s="724"/>
      <c r="H304" s="837"/>
      <c r="I304" s="356" t="str">
        <f>IF('Mapa final SI'!AC307="","",'Mapa final SI'!AC307)</f>
        <v/>
      </c>
      <c r="J304" s="356" t="str">
        <f>IF('Mapa final SI'!AE307="","",'Mapa final SI'!AE307)</f>
        <v/>
      </c>
      <c r="K304" s="356" t="str">
        <f t="shared" si="4"/>
        <v/>
      </c>
      <c r="L304" s="356" t="str">
        <f>IF('Mapa final SI'!AH307="","",'Mapa final SI'!AH307)</f>
        <v/>
      </c>
      <c r="M304" s="357" t="str">
        <f>IF('Mapa final SI'!T307="","",'Mapa final SI'!T307)</f>
        <v/>
      </c>
      <c r="N304" s="428"/>
      <c r="O304" s="428"/>
      <c r="P304" s="428"/>
      <c r="Q304" s="429"/>
    </row>
    <row r="305" spans="1:17" ht="43.5" customHeight="1" x14ac:dyDescent="0.25">
      <c r="A305" s="118" t="s">
        <v>837</v>
      </c>
      <c r="B305" s="719"/>
      <c r="C305" s="721"/>
      <c r="D305" s="723"/>
      <c r="E305" s="721"/>
      <c r="F305" s="724"/>
      <c r="G305" s="724"/>
      <c r="H305" s="837"/>
      <c r="I305" s="356" t="str">
        <f>IF('Mapa final SI'!AC308="","",'Mapa final SI'!AC308)</f>
        <v/>
      </c>
      <c r="J305" s="356" t="str">
        <f>IF('Mapa final SI'!AE308="","",'Mapa final SI'!AE308)</f>
        <v/>
      </c>
      <c r="K305" s="356" t="str">
        <f t="shared" si="4"/>
        <v/>
      </c>
      <c r="L305" s="356" t="str">
        <f>IF('Mapa final SI'!AH308="","",'Mapa final SI'!AH308)</f>
        <v/>
      </c>
      <c r="M305" s="357" t="str">
        <f>IF('Mapa final SI'!T308="","",'Mapa final SI'!T308)</f>
        <v/>
      </c>
      <c r="N305" s="428"/>
      <c r="O305" s="428"/>
      <c r="P305" s="428"/>
      <c r="Q305" s="429"/>
    </row>
    <row r="306" spans="1:17" ht="43.5" customHeight="1" x14ac:dyDescent="0.25">
      <c r="A306" s="118" t="s">
        <v>838</v>
      </c>
      <c r="B306" s="719"/>
      <c r="C306" s="721"/>
      <c r="D306" s="723"/>
      <c r="E306" s="721"/>
      <c r="F306" s="724"/>
      <c r="G306" s="724"/>
      <c r="H306" s="734"/>
      <c r="I306" s="356" t="str">
        <f>IF('Mapa final SI'!AC309="","",'Mapa final SI'!AC309)</f>
        <v/>
      </c>
      <c r="J306" s="356" t="str">
        <f>IF('Mapa final SI'!AE309="","",'Mapa final SI'!AE309)</f>
        <v/>
      </c>
      <c r="K306" s="356" t="str">
        <f t="shared" si="4"/>
        <v/>
      </c>
      <c r="L306" s="356" t="str">
        <f>IF('Mapa final SI'!AH309="","",'Mapa final SI'!AH309)</f>
        <v/>
      </c>
      <c r="M306" s="357" t="str">
        <f>IF('Mapa final SI'!T309="","",'Mapa final SI'!T309)</f>
        <v/>
      </c>
      <c r="N306" s="428"/>
      <c r="O306" s="428"/>
      <c r="P306" s="428"/>
      <c r="Q306" s="429"/>
    </row>
    <row r="307" spans="1:17" ht="43.5" customHeight="1" x14ac:dyDescent="0.25">
      <c r="A307" s="118" t="s">
        <v>839</v>
      </c>
      <c r="B307" s="718"/>
      <c r="C307" s="720" t="str">
        <f>IF('Mapa final SI'!G310="","",'Mapa final SI'!G310)</f>
        <v/>
      </c>
      <c r="D307" s="722"/>
      <c r="E307" s="720" t="str">
        <f>IF('Mapa final SI'!F310="","",'Mapa final SI'!F310)</f>
        <v/>
      </c>
      <c r="F307" s="733" t="str">
        <f>IF('Mapa final SI'!L310="","",'Mapa final SI'!L310)</f>
        <v/>
      </c>
      <c r="G307" s="733" t="str">
        <f>IF('Mapa final SI'!P310="","",'Mapa final SI'!P310)</f>
        <v/>
      </c>
      <c r="H307" s="8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
        <v/>
      </c>
      <c r="L307" s="356" t="str">
        <f>IF('Mapa final SI'!AH310="","",'Mapa final SI'!AH310)</f>
        <v/>
      </c>
      <c r="M307" s="357" t="str">
        <f>IF('Mapa final SI'!T310="","",'Mapa final SI'!T310)</f>
        <v/>
      </c>
      <c r="N307" s="428"/>
      <c r="O307" s="428"/>
      <c r="P307" s="428"/>
      <c r="Q307" s="429"/>
    </row>
    <row r="308" spans="1:17" ht="43.5" customHeight="1" x14ac:dyDescent="0.25">
      <c r="A308" s="118" t="s">
        <v>840</v>
      </c>
      <c r="B308" s="719"/>
      <c r="C308" s="721"/>
      <c r="D308" s="723"/>
      <c r="E308" s="721"/>
      <c r="F308" s="724"/>
      <c r="G308" s="724"/>
      <c r="H308" s="837"/>
      <c r="I308" s="356" t="str">
        <f>IF('Mapa final SI'!AC311="","",'Mapa final SI'!AC311)</f>
        <v/>
      </c>
      <c r="J308" s="356" t="str">
        <f>IF('Mapa final SI'!AE311="","",'Mapa final SI'!AE311)</f>
        <v/>
      </c>
      <c r="K308" s="356" t="str">
        <f t="shared" si="4"/>
        <v/>
      </c>
      <c r="L308" s="356" t="str">
        <f>IF('Mapa final SI'!AH311="","",'Mapa final SI'!AH311)</f>
        <v/>
      </c>
      <c r="M308" s="357" t="str">
        <f>IF('Mapa final SI'!T311="","",'Mapa final SI'!T311)</f>
        <v/>
      </c>
      <c r="N308" s="428"/>
      <c r="O308" s="428"/>
      <c r="P308" s="428"/>
      <c r="Q308" s="429"/>
    </row>
    <row r="309" spans="1:17" ht="43.5" customHeight="1" x14ac:dyDescent="0.25">
      <c r="A309" s="118" t="s">
        <v>841</v>
      </c>
      <c r="B309" s="719"/>
      <c r="C309" s="721"/>
      <c r="D309" s="723"/>
      <c r="E309" s="721"/>
      <c r="F309" s="724"/>
      <c r="G309" s="724"/>
      <c r="H309" s="837"/>
      <c r="I309" s="356" t="str">
        <f>IF('Mapa final SI'!AC312="","",'Mapa final SI'!AC312)</f>
        <v/>
      </c>
      <c r="J309" s="356" t="str">
        <f>IF('Mapa final SI'!AE312="","",'Mapa final SI'!AE312)</f>
        <v/>
      </c>
      <c r="K309" s="356" t="str">
        <f t="shared" si="4"/>
        <v/>
      </c>
      <c r="L309" s="356" t="str">
        <f>IF('Mapa final SI'!AH312="","",'Mapa final SI'!AH312)</f>
        <v/>
      </c>
      <c r="M309" s="357" t="str">
        <f>IF('Mapa final SI'!T312="","",'Mapa final SI'!T312)</f>
        <v/>
      </c>
      <c r="N309" s="428"/>
      <c r="O309" s="428"/>
      <c r="P309" s="428"/>
      <c r="Q309" s="429"/>
    </row>
    <row r="310" spans="1:17" ht="43.5" customHeight="1" x14ac:dyDescent="0.25">
      <c r="A310" s="118" t="s">
        <v>842</v>
      </c>
      <c r="B310" s="719"/>
      <c r="C310" s="721"/>
      <c r="D310" s="723"/>
      <c r="E310" s="721"/>
      <c r="F310" s="724"/>
      <c r="G310" s="724"/>
      <c r="H310" s="837"/>
      <c r="I310" s="356" t="str">
        <f>IF('Mapa final SI'!AC313="","",'Mapa final SI'!AC313)</f>
        <v/>
      </c>
      <c r="J310" s="356" t="str">
        <f>IF('Mapa final SI'!AE313="","",'Mapa final SI'!AE313)</f>
        <v/>
      </c>
      <c r="K310" s="356" t="str">
        <f t="shared" si="4"/>
        <v/>
      </c>
      <c r="L310" s="356" t="str">
        <f>IF('Mapa final SI'!AH313="","",'Mapa final SI'!AH313)</f>
        <v/>
      </c>
      <c r="M310" s="357" t="str">
        <f>IF('Mapa final SI'!T313="","",'Mapa final SI'!T313)</f>
        <v/>
      </c>
      <c r="N310" s="428"/>
      <c r="O310" s="428"/>
      <c r="P310" s="428"/>
      <c r="Q310" s="429"/>
    </row>
    <row r="311" spans="1:17" ht="43.5" customHeight="1" x14ac:dyDescent="0.25">
      <c r="A311" s="118" t="s">
        <v>843</v>
      </c>
      <c r="B311" s="719"/>
      <c r="C311" s="721"/>
      <c r="D311" s="723"/>
      <c r="E311" s="721"/>
      <c r="F311" s="724"/>
      <c r="G311" s="724"/>
      <c r="H311" s="837"/>
      <c r="I311" s="356" t="str">
        <f>IF('Mapa final SI'!AC314="","",'Mapa final SI'!AC314)</f>
        <v/>
      </c>
      <c r="J311" s="356" t="str">
        <f>IF('Mapa final SI'!AE314="","",'Mapa final SI'!AE314)</f>
        <v/>
      </c>
      <c r="K311" s="356" t="str">
        <f t="shared" si="4"/>
        <v/>
      </c>
      <c r="L311" s="356" t="str">
        <f>IF('Mapa final SI'!AH314="","",'Mapa final SI'!AH314)</f>
        <v/>
      </c>
      <c r="M311" s="357" t="str">
        <f>IF('Mapa final SI'!T314="","",'Mapa final SI'!T314)</f>
        <v/>
      </c>
      <c r="N311" s="428"/>
      <c r="O311" s="428"/>
      <c r="P311" s="428"/>
      <c r="Q311" s="429"/>
    </row>
    <row r="312" spans="1:17" ht="43.5" customHeight="1" x14ac:dyDescent="0.25">
      <c r="A312" s="118" t="s">
        <v>844</v>
      </c>
      <c r="B312" s="719"/>
      <c r="C312" s="721"/>
      <c r="D312" s="723"/>
      <c r="E312" s="721"/>
      <c r="F312" s="724"/>
      <c r="G312" s="724"/>
      <c r="H312" s="734"/>
      <c r="I312" s="356" t="str">
        <f>IF('Mapa final SI'!AC315="","",'Mapa final SI'!AC315)</f>
        <v/>
      </c>
      <c r="J312" s="356" t="str">
        <f>IF('Mapa final SI'!AE315="","",'Mapa final SI'!AE315)</f>
        <v/>
      </c>
      <c r="K312" s="356" t="str">
        <f t="shared" si="4"/>
        <v/>
      </c>
      <c r="L312" s="356" t="str">
        <f>IF('Mapa final SI'!AH315="","",'Mapa final SI'!AH315)</f>
        <v/>
      </c>
      <c r="M312" s="357" t="str">
        <f>IF('Mapa final SI'!T315="","",'Mapa final SI'!T315)</f>
        <v/>
      </c>
      <c r="N312" s="428"/>
      <c r="O312" s="428"/>
      <c r="P312" s="428"/>
      <c r="Q312" s="429"/>
    </row>
    <row r="313" spans="1:17" ht="43.5" customHeight="1" x14ac:dyDescent="0.25">
      <c r="A313" s="118" t="s">
        <v>845</v>
      </c>
      <c r="B313" s="718"/>
      <c r="C313" s="720" t="str">
        <f>IF('Mapa final SI'!G316="","",'Mapa final SI'!G316)</f>
        <v/>
      </c>
      <c r="D313" s="722"/>
      <c r="E313" s="720" t="str">
        <f>IF('Mapa final SI'!F316="","",'Mapa final SI'!F316)</f>
        <v/>
      </c>
      <c r="F313" s="733" t="str">
        <f>IF('Mapa final SI'!L316="","",'Mapa final SI'!L316)</f>
        <v/>
      </c>
      <c r="G313" s="733" t="str">
        <f>IF('Mapa final SI'!P316="","",'Mapa final SI'!P316)</f>
        <v/>
      </c>
      <c r="H313" s="8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
        <v/>
      </c>
      <c r="L313" s="356" t="str">
        <f>IF('Mapa final SI'!AH316="","",'Mapa final SI'!AH316)</f>
        <v/>
      </c>
      <c r="M313" s="357" t="str">
        <f>IF('Mapa final SI'!T316="","",'Mapa final SI'!T316)</f>
        <v/>
      </c>
      <c r="N313" s="428"/>
      <c r="O313" s="428"/>
      <c r="P313" s="428"/>
      <c r="Q313" s="429"/>
    </row>
    <row r="314" spans="1:17" ht="43.5" customHeight="1" x14ac:dyDescent="0.25">
      <c r="A314" s="118" t="s">
        <v>846</v>
      </c>
      <c r="B314" s="719"/>
      <c r="C314" s="721"/>
      <c r="D314" s="723"/>
      <c r="E314" s="721"/>
      <c r="F314" s="724"/>
      <c r="G314" s="724"/>
      <c r="H314" s="837"/>
      <c r="I314" s="356" t="str">
        <f>IF('Mapa final SI'!AC317="","",'Mapa final SI'!AC317)</f>
        <v/>
      </c>
      <c r="J314" s="356" t="str">
        <f>IF('Mapa final SI'!AE317="","",'Mapa final SI'!AE317)</f>
        <v/>
      </c>
      <c r="K314" s="356" t="str">
        <f t="shared" si="4"/>
        <v/>
      </c>
      <c r="L314" s="356" t="str">
        <f>IF('Mapa final SI'!AH317="","",'Mapa final SI'!AH317)</f>
        <v/>
      </c>
      <c r="M314" s="357" t="str">
        <f>IF('Mapa final SI'!T317="","",'Mapa final SI'!T317)</f>
        <v/>
      </c>
      <c r="N314" s="428"/>
      <c r="O314" s="428"/>
      <c r="P314" s="428"/>
      <c r="Q314" s="429"/>
    </row>
    <row r="315" spans="1:17" ht="43.5" customHeight="1" x14ac:dyDescent="0.25">
      <c r="A315" s="118" t="s">
        <v>847</v>
      </c>
      <c r="B315" s="719"/>
      <c r="C315" s="721"/>
      <c r="D315" s="723"/>
      <c r="E315" s="721"/>
      <c r="F315" s="724"/>
      <c r="G315" s="724"/>
      <c r="H315" s="837"/>
      <c r="I315" s="356" t="str">
        <f>IF('Mapa final SI'!AC318="","",'Mapa final SI'!AC318)</f>
        <v/>
      </c>
      <c r="J315" s="356" t="str">
        <f>IF('Mapa final SI'!AE318="","",'Mapa final SI'!AE318)</f>
        <v/>
      </c>
      <c r="K315" s="356" t="str">
        <f t="shared" si="4"/>
        <v/>
      </c>
      <c r="L315" s="356" t="str">
        <f>IF('Mapa final SI'!AH318="","",'Mapa final SI'!AH318)</f>
        <v/>
      </c>
      <c r="M315" s="357" t="str">
        <f>IF('Mapa final SI'!T318="","",'Mapa final SI'!T318)</f>
        <v/>
      </c>
      <c r="N315" s="428"/>
      <c r="O315" s="428"/>
      <c r="P315" s="428"/>
      <c r="Q315" s="429"/>
    </row>
    <row r="316" spans="1:17" ht="43.5" customHeight="1" x14ac:dyDescent="0.25">
      <c r="A316" s="118" t="s">
        <v>848</v>
      </c>
      <c r="B316" s="719"/>
      <c r="C316" s="721"/>
      <c r="D316" s="723"/>
      <c r="E316" s="721"/>
      <c r="F316" s="724"/>
      <c r="G316" s="724"/>
      <c r="H316" s="837"/>
      <c r="I316" s="356" t="str">
        <f>IF('Mapa final SI'!AC319="","",'Mapa final SI'!AC319)</f>
        <v/>
      </c>
      <c r="J316" s="356" t="str">
        <f>IF('Mapa final SI'!AE319="","",'Mapa final SI'!AE319)</f>
        <v/>
      </c>
      <c r="K316" s="356" t="str">
        <f t="shared" si="4"/>
        <v/>
      </c>
      <c r="L316" s="356" t="str">
        <f>IF('Mapa final SI'!AH319="","",'Mapa final SI'!AH319)</f>
        <v/>
      </c>
      <c r="M316" s="357" t="str">
        <f>IF('Mapa final SI'!T319="","",'Mapa final SI'!T319)</f>
        <v/>
      </c>
      <c r="N316" s="428"/>
      <c r="O316" s="428"/>
      <c r="P316" s="428"/>
      <c r="Q316" s="429"/>
    </row>
    <row r="317" spans="1:17" ht="43.5" customHeight="1" x14ac:dyDescent="0.25">
      <c r="A317" s="118" t="s">
        <v>849</v>
      </c>
      <c r="B317" s="719"/>
      <c r="C317" s="721"/>
      <c r="D317" s="723"/>
      <c r="E317" s="721"/>
      <c r="F317" s="724"/>
      <c r="G317" s="724"/>
      <c r="H317" s="837"/>
      <c r="I317" s="356" t="str">
        <f>IF('Mapa final SI'!AC320="","",'Mapa final SI'!AC320)</f>
        <v/>
      </c>
      <c r="J317" s="356" t="str">
        <f>IF('Mapa final SI'!AE320="","",'Mapa final SI'!AE320)</f>
        <v/>
      </c>
      <c r="K317" s="356" t="str">
        <f t="shared" si="4"/>
        <v/>
      </c>
      <c r="L317" s="356" t="str">
        <f>IF('Mapa final SI'!AH320="","",'Mapa final SI'!AH320)</f>
        <v/>
      </c>
      <c r="M317" s="357" t="str">
        <f>IF('Mapa final SI'!T320="","",'Mapa final SI'!T320)</f>
        <v/>
      </c>
      <c r="N317" s="428"/>
      <c r="O317" s="428"/>
      <c r="P317" s="428"/>
      <c r="Q317" s="429"/>
    </row>
    <row r="318" spans="1:17" ht="43.5" customHeight="1" x14ac:dyDescent="0.25">
      <c r="A318" s="118" t="s">
        <v>850</v>
      </c>
      <c r="B318" s="719"/>
      <c r="C318" s="721"/>
      <c r="D318" s="723"/>
      <c r="E318" s="721"/>
      <c r="F318" s="724"/>
      <c r="G318" s="724"/>
      <c r="H318" s="734"/>
      <c r="I318" s="356" t="str">
        <f>IF('Mapa final SI'!AC321="","",'Mapa final SI'!AC321)</f>
        <v/>
      </c>
      <c r="J318" s="356" t="str">
        <f>IF('Mapa final SI'!AE321="","",'Mapa final SI'!AE321)</f>
        <v/>
      </c>
      <c r="K318" s="356" t="str">
        <f t="shared" si="4"/>
        <v/>
      </c>
      <c r="L318" s="356" t="str">
        <f>IF('Mapa final SI'!AH321="","",'Mapa final SI'!AH321)</f>
        <v/>
      </c>
      <c r="M318" s="357" t="str">
        <f>IF('Mapa final SI'!T321="","",'Mapa final SI'!T321)</f>
        <v/>
      </c>
      <c r="N318" s="428"/>
      <c r="O318" s="428"/>
      <c r="P318" s="428"/>
      <c r="Q318" s="429"/>
    </row>
    <row r="319" spans="1:17" ht="43.5" customHeight="1" x14ac:dyDescent="0.25">
      <c r="A319" s="118" t="s">
        <v>851</v>
      </c>
      <c r="B319" s="718"/>
      <c r="C319" s="720" t="str">
        <f>IF('Mapa final SI'!G322="","",'Mapa final SI'!G322)</f>
        <v/>
      </c>
      <c r="D319" s="722"/>
      <c r="E319" s="720" t="str">
        <f>IF('Mapa final SI'!F322="","",'Mapa final SI'!F322)</f>
        <v/>
      </c>
      <c r="F319" s="733" t="str">
        <f>IF('Mapa final SI'!L322="","",'Mapa final SI'!L322)</f>
        <v/>
      </c>
      <c r="G319" s="733" t="str">
        <f>IF('Mapa final SI'!P322="","",'Mapa final SI'!P322)</f>
        <v/>
      </c>
      <c r="H319" s="8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
        <v/>
      </c>
      <c r="L319" s="356" t="str">
        <f>IF('Mapa final SI'!AH322="","",'Mapa final SI'!AH322)</f>
        <v/>
      </c>
      <c r="M319" s="357" t="str">
        <f>IF('Mapa final SI'!T322="","",'Mapa final SI'!T322)</f>
        <v/>
      </c>
      <c r="N319" s="428"/>
      <c r="O319" s="428"/>
      <c r="P319" s="428"/>
      <c r="Q319" s="429"/>
    </row>
    <row r="320" spans="1:17" ht="43.5" customHeight="1" x14ac:dyDescent="0.25">
      <c r="A320" s="118" t="s">
        <v>852</v>
      </c>
      <c r="B320" s="719"/>
      <c r="C320" s="721"/>
      <c r="D320" s="723"/>
      <c r="E320" s="721"/>
      <c r="F320" s="724"/>
      <c r="G320" s="724"/>
      <c r="H320" s="837"/>
      <c r="I320" s="356" t="str">
        <f>IF('Mapa final SI'!AC323="","",'Mapa final SI'!AC323)</f>
        <v/>
      </c>
      <c r="J320" s="356" t="str">
        <f>IF('Mapa final SI'!AE323="","",'Mapa final SI'!AE323)</f>
        <v/>
      </c>
      <c r="K320" s="356" t="str">
        <f t="shared" si="4"/>
        <v/>
      </c>
      <c r="L320" s="356" t="str">
        <f>IF('Mapa final SI'!AH323="","",'Mapa final SI'!AH323)</f>
        <v/>
      </c>
      <c r="M320" s="357" t="str">
        <f>IF('Mapa final SI'!T323="","",'Mapa final SI'!T323)</f>
        <v/>
      </c>
      <c r="N320" s="428"/>
      <c r="O320" s="428"/>
      <c r="P320" s="428"/>
      <c r="Q320" s="429"/>
    </row>
    <row r="321" spans="1:17" ht="43.5" customHeight="1" x14ac:dyDescent="0.25">
      <c r="A321" s="118" t="s">
        <v>853</v>
      </c>
      <c r="B321" s="719"/>
      <c r="C321" s="721"/>
      <c r="D321" s="723"/>
      <c r="E321" s="721"/>
      <c r="F321" s="724"/>
      <c r="G321" s="724"/>
      <c r="H321" s="837"/>
      <c r="I321" s="356" t="str">
        <f>IF('Mapa final SI'!AC324="","",'Mapa final SI'!AC324)</f>
        <v/>
      </c>
      <c r="J321" s="356" t="str">
        <f>IF('Mapa final SI'!AE324="","",'Mapa final SI'!AE324)</f>
        <v/>
      </c>
      <c r="K321" s="356" t="str">
        <f t="shared" si="4"/>
        <v/>
      </c>
      <c r="L321" s="356" t="str">
        <f>IF('Mapa final SI'!AH324="","",'Mapa final SI'!AH324)</f>
        <v/>
      </c>
      <c r="M321" s="357" t="str">
        <f>IF('Mapa final SI'!T324="","",'Mapa final SI'!T324)</f>
        <v/>
      </c>
      <c r="N321" s="428"/>
      <c r="O321" s="428"/>
      <c r="P321" s="428"/>
      <c r="Q321" s="429"/>
    </row>
    <row r="322" spans="1:17" ht="43.5" customHeight="1" x14ac:dyDescent="0.25">
      <c r="A322" s="118" t="s">
        <v>854</v>
      </c>
      <c r="B322" s="719"/>
      <c r="C322" s="721"/>
      <c r="D322" s="723"/>
      <c r="E322" s="721"/>
      <c r="F322" s="724"/>
      <c r="G322" s="724"/>
      <c r="H322" s="837"/>
      <c r="I322" s="356" t="str">
        <f>IF('Mapa final SI'!AC325="","",'Mapa final SI'!AC325)</f>
        <v/>
      </c>
      <c r="J322" s="356" t="str">
        <f>IF('Mapa final SI'!AE325="","",'Mapa final SI'!AE325)</f>
        <v/>
      </c>
      <c r="K322" s="356" t="str">
        <f t="shared" si="4"/>
        <v/>
      </c>
      <c r="L322" s="356" t="str">
        <f>IF('Mapa final SI'!AH325="","",'Mapa final SI'!AH325)</f>
        <v/>
      </c>
      <c r="M322" s="357" t="str">
        <f>IF('Mapa final SI'!T325="","",'Mapa final SI'!T325)</f>
        <v/>
      </c>
      <c r="N322" s="428"/>
      <c r="O322" s="428"/>
      <c r="P322" s="428"/>
      <c r="Q322" s="429"/>
    </row>
    <row r="323" spans="1:17" ht="43.5" customHeight="1" x14ac:dyDescent="0.25">
      <c r="A323" s="118" t="s">
        <v>855</v>
      </c>
      <c r="B323" s="719"/>
      <c r="C323" s="721"/>
      <c r="D323" s="723"/>
      <c r="E323" s="721"/>
      <c r="F323" s="724"/>
      <c r="G323" s="724"/>
      <c r="H323" s="837"/>
      <c r="I323" s="356" t="str">
        <f>IF('Mapa final SI'!AC326="","",'Mapa final SI'!AC326)</f>
        <v/>
      </c>
      <c r="J323" s="356" t="str">
        <f>IF('Mapa final SI'!AE326="","",'Mapa final SI'!AE326)</f>
        <v/>
      </c>
      <c r="K323" s="356" t="str">
        <f t="shared" si="4"/>
        <v/>
      </c>
      <c r="L323" s="356" t="str">
        <f>IF('Mapa final SI'!AH326="","",'Mapa final SI'!AH326)</f>
        <v/>
      </c>
      <c r="M323" s="357" t="str">
        <f>IF('Mapa final SI'!T326="","",'Mapa final SI'!T326)</f>
        <v/>
      </c>
      <c r="N323" s="428"/>
      <c r="O323" s="428"/>
      <c r="P323" s="428"/>
      <c r="Q323" s="429"/>
    </row>
    <row r="324" spans="1:17" ht="43.5" customHeight="1" x14ac:dyDescent="0.25">
      <c r="A324" s="118" t="s">
        <v>856</v>
      </c>
      <c r="B324" s="719"/>
      <c r="C324" s="721"/>
      <c r="D324" s="723"/>
      <c r="E324" s="721"/>
      <c r="F324" s="724"/>
      <c r="G324" s="724"/>
      <c r="H324" s="734"/>
      <c r="I324" s="356" t="str">
        <f>IF('Mapa final SI'!AC327="","",'Mapa final SI'!AC327)</f>
        <v/>
      </c>
      <c r="J324" s="356" t="str">
        <f>IF('Mapa final SI'!AE327="","",'Mapa final SI'!AE327)</f>
        <v/>
      </c>
      <c r="K324" s="356" t="str">
        <f t="shared" si="4"/>
        <v/>
      </c>
      <c r="L324" s="356" t="str">
        <f>IF('Mapa final SI'!AH327="","",'Mapa final SI'!AH327)</f>
        <v/>
      </c>
      <c r="M324" s="357" t="str">
        <f>IF('Mapa final SI'!T327="","",'Mapa final SI'!T327)</f>
        <v/>
      </c>
      <c r="N324" s="428"/>
      <c r="O324" s="428"/>
      <c r="P324" s="428"/>
      <c r="Q324" s="429"/>
    </row>
    <row r="325" spans="1:17" ht="43.5" customHeight="1" x14ac:dyDescent="0.25">
      <c r="A325" s="118" t="s">
        <v>857</v>
      </c>
      <c r="B325" s="718"/>
      <c r="C325" s="720" t="str">
        <f>IF('Mapa final SI'!G328="","",'Mapa final SI'!G328)</f>
        <v/>
      </c>
      <c r="D325" s="722"/>
      <c r="E325" s="720" t="str">
        <f>IF('Mapa final SI'!F328="","",'Mapa final SI'!F328)</f>
        <v/>
      </c>
      <c r="F325" s="733" t="str">
        <f>IF('Mapa final SI'!L328="","",'Mapa final SI'!L328)</f>
        <v/>
      </c>
      <c r="G325" s="733" t="str">
        <f>IF('Mapa final SI'!P328="","",'Mapa final SI'!P328)</f>
        <v/>
      </c>
      <c r="H325" s="8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
        <v/>
      </c>
      <c r="L325" s="356" t="str">
        <f>IF('Mapa final SI'!AH328="","",'Mapa final SI'!AH328)</f>
        <v/>
      </c>
      <c r="M325" s="357" t="str">
        <f>IF('Mapa final SI'!T328="","",'Mapa final SI'!T328)</f>
        <v/>
      </c>
      <c r="N325" s="428"/>
      <c r="O325" s="428"/>
      <c r="P325" s="428"/>
      <c r="Q325" s="429"/>
    </row>
    <row r="326" spans="1:17" ht="43.5" customHeight="1" x14ac:dyDescent="0.25">
      <c r="A326" s="118" t="s">
        <v>858</v>
      </c>
      <c r="B326" s="719"/>
      <c r="C326" s="721"/>
      <c r="D326" s="723"/>
      <c r="E326" s="721"/>
      <c r="F326" s="724"/>
      <c r="G326" s="724"/>
      <c r="H326" s="837"/>
      <c r="I326" s="356" t="str">
        <f>IF('Mapa final SI'!AC329="","",'Mapa final SI'!AC329)</f>
        <v/>
      </c>
      <c r="J326" s="356" t="str">
        <f>IF('Mapa final SI'!AE329="","",'Mapa final SI'!AE329)</f>
        <v/>
      </c>
      <c r="K326" s="356" t="str">
        <f t="shared" si="4"/>
        <v/>
      </c>
      <c r="L326" s="356" t="str">
        <f>IF('Mapa final SI'!AH329="","",'Mapa final SI'!AH329)</f>
        <v/>
      </c>
      <c r="M326" s="357" t="str">
        <f>IF('Mapa final SI'!T329="","",'Mapa final SI'!T329)</f>
        <v/>
      </c>
      <c r="N326" s="428"/>
      <c r="O326" s="428"/>
      <c r="P326" s="428"/>
      <c r="Q326" s="429"/>
    </row>
    <row r="327" spans="1:17" ht="43.5" customHeight="1" x14ac:dyDescent="0.25">
      <c r="A327" s="118" t="s">
        <v>859</v>
      </c>
      <c r="B327" s="719"/>
      <c r="C327" s="721"/>
      <c r="D327" s="723"/>
      <c r="E327" s="721"/>
      <c r="F327" s="724"/>
      <c r="G327" s="724"/>
      <c r="H327" s="837"/>
      <c r="I327" s="356" t="str">
        <f>IF('Mapa final SI'!AC330="","",'Mapa final SI'!AC330)</f>
        <v/>
      </c>
      <c r="J327" s="356" t="str">
        <f>IF('Mapa final SI'!AE330="","",'Mapa final SI'!AE330)</f>
        <v/>
      </c>
      <c r="K327" s="356" t="str">
        <f t="shared" si="4"/>
        <v/>
      </c>
      <c r="L327" s="356" t="str">
        <f>IF('Mapa final SI'!AH330="","",'Mapa final SI'!AH330)</f>
        <v/>
      </c>
      <c r="M327" s="357" t="str">
        <f>IF('Mapa final SI'!T330="","",'Mapa final SI'!T330)</f>
        <v/>
      </c>
      <c r="N327" s="428"/>
      <c r="O327" s="428"/>
      <c r="P327" s="428"/>
      <c r="Q327" s="429"/>
    </row>
    <row r="328" spans="1:17" ht="43.5" customHeight="1" x14ac:dyDescent="0.25">
      <c r="A328" s="118" t="s">
        <v>860</v>
      </c>
      <c r="B328" s="719"/>
      <c r="C328" s="721"/>
      <c r="D328" s="723"/>
      <c r="E328" s="721"/>
      <c r="F328" s="724"/>
      <c r="G328" s="724"/>
      <c r="H328" s="837"/>
      <c r="I328" s="356" t="str">
        <f>IF('Mapa final SI'!AC331="","",'Mapa final SI'!AC331)</f>
        <v/>
      </c>
      <c r="J328" s="356" t="str">
        <f>IF('Mapa final SI'!AE331="","",'Mapa final SI'!AE331)</f>
        <v/>
      </c>
      <c r="K328" s="356"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8"/>
      <c r="O328" s="428"/>
      <c r="P328" s="428"/>
      <c r="Q328" s="429"/>
    </row>
    <row r="329" spans="1:17" ht="43.5" customHeight="1" x14ac:dyDescent="0.25">
      <c r="A329" s="118" t="s">
        <v>861</v>
      </c>
      <c r="B329" s="719"/>
      <c r="C329" s="721"/>
      <c r="D329" s="723"/>
      <c r="E329" s="721"/>
      <c r="F329" s="724"/>
      <c r="G329" s="724"/>
      <c r="H329" s="837"/>
      <c r="I329" s="356" t="str">
        <f>IF('Mapa final SI'!AC332="","",'Mapa final SI'!AC332)</f>
        <v/>
      </c>
      <c r="J329" s="356" t="str">
        <f>IF('Mapa final SI'!AE332="","",'Mapa final SI'!AE332)</f>
        <v/>
      </c>
      <c r="K329" s="356" t="str">
        <f t="shared" si="5"/>
        <v/>
      </c>
      <c r="L329" s="356" t="str">
        <f>IF('Mapa final SI'!AH332="","",'Mapa final SI'!AH332)</f>
        <v/>
      </c>
      <c r="M329" s="357" t="str">
        <f>IF('Mapa final SI'!T332="","",'Mapa final SI'!T332)</f>
        <v/>
      </c>
      <c r="N329" s="428"/>
      <c r="O329" s="428"/>
      <c r="P329" s="428"/>
      <c r="Q329" s="429"/>
    </row>
    <row r="330" spans="1:17" ht="43.5" customHeight="1" x14ac:dyDescent="0.25">
      <c r="A330" s="118" t="s">
        <v>862</v>
      </c>
      <c r="B330" s="719"/>
      <c r="C330" s="721"/>
      <c r="D330" s="723"/>
      <c r="E330" s="721"/>
      <c r="F330" s="724"/>
      <c r="G330" s="724"/>
      <c r="H330" s="734"/>
      <c r="I330" s="356" t="str">
        <f>IF('Mapa final SI'!AC333="","",'Mapa final SI'!AC333)</f>
        <v/>
      </c>
      <c r="J330" s="356" t="str">
        <f>IF('Mapa final SI'!AE333="","",'Mapa final SI'!AE333)</f>
        <v/>
      </c>
      <c r="K330" s="356" t="str">
        <f t="shared" si="5"/>
        <v/>
      </c>
      <c r="L330" s="356" t="str">
        <f>IF('Mapa final SI'!AH333="","",'Mapa final SI'!AH333)</f>
        <v/>
      </c>
      <c r="M330" s="357" t="str">
        <f>IF('Mapa final SI'!T333="","",'Mapa final SI'!T333)</f>
        <v/>
      </c>
      <c r="N330" s="428"/>
      <c r="O330" s="428"/>
      <c r="P330" s="428"/>
      <c r="Q330" s="429"/>
    </row>
    <row r="331" spans="1:17" ht="43.5" customHeight="1" x14ac:dyDescent="0.25">
      <c r="A331" s="118" t="s">
        <v>863</v>
      </c>
      <c r="B331" s="718"/>
      <c r="C331" s="720" t="str">
        <f>IF('Mapa final SI'!G334="","",'Mapa final SI'!G334)</f>
        <v/>
      </c>
      <c r="D331" s="722"/>
      <c r="E331" s="720" t="str">
        <f>IF('Mapa final SI'!F334="","",'Mapa final SI'!F334)</f>
        <v/>
      </c>
      <c r="F331" s="733" t="str">
        <f>IF('Mapa final SI'!L334="","",'Mapa final SI'!L334)</f>
        <v/>
      </c>
      <c r="G331" s="733" t="str">
        <f>IF('Mapa final SI'!P334="","",'Mapa final SI'!P334)</f>
        <v/>
      </c>
      <c r="H331" s="8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
        <v/>
      </c>
      <c r="L331" s="356" t="str">
        <f>IF('Mapa final SI'!AH334="","",'Mapa final SI'!AH334)</f>
        <v/>
      </c>
      <c r="M331" s="357" t="str">
        <f>IF('Mapa final SI'!T334="","",'Mapa final SI'!T334)</f>
        <v/>
      </c>
      <c r="N331" s="428"/>
      <c r="O331" s="428"/>
      <c r="P331" s="428"/>
      <c r="Q331" s="429"/>
    </row>
    <row r="332" spans="1:17" ht="43.5" customHeight="1" x14ac:dyDescent="0.25">
      <c r="A332" s="118" t="s">
        <v>864</v>
      </c>
      <c r="B332" s="719"/>
      <c r="C332" s="721"/>
      <c r="D332" s="723"/>
      <c r="E332" s="721"/>
      <c r="F332" s="724"/>
      <c r="G332" s="724"/>
      <c r="H332" s="837"/>
      <c r="I332" s="356" t="str">
        <f>IF('Mapa final SI'!AC335="","",'Mapa final SI'!AC335)</f>
        <v/>
      </c>
      <c r="J332" s="356" t="str">
        <f>IF('Mapa final SI'!AE335="","",'Mapa final SI'!AE335)</f>
        <v/>
      </c>
      <c r="K332" s="356" t="str">
        <f t="shared" si="5"/>
        <v/>
      </c>
      <c r="L332" s="356" t="str">
        <f>IF('Mapa final SI'!AH335="","",'Mapa final SI'!AH335)</f>
        <v/>
      </c>
      <c r="M332" s="357" t="str">
        <f>IF('Mapa final SI'!T335="","",'Mapa final SI'!T335)</f>
        <v/>
      </c>
      <c r="N332" s="428"/>
      <c r="O332" s="428"/>
      <c r="P332" s="428"/>
      <c r="Q332" s="429"/>
    </row>
    <row r="333" spans="1:17" ht="43.5" customHeight="1" x14ac:dyDescent="0.25">
      <c r="A333" s="118" t="s">
        <v>865</v>
      </c>
      <c r="B333" s="719"/>
      <c r="C333" s="721"/>
      <c r="D333" s="723"/>
      <c r="E333" s="721"/>
      <c r="F333" s="724"/>
      <c r="G333" s="724"/>
      <c r="H333" s="837"/>
      <c r="I333" s="356" t="str">
        <f>IF('Mapa final SI'!AC336="","",'Mapa final SI'!AC336)</f>
        <v/>
      </c>
      <c r="J333" s="356" t="str">
        <f>IF('Mapa final SI'!AE336="","",'Mapa final SI'!AE336)</f>
        <v/>
      </c>
      <c r="K333" s="356" t="str">
        <f t="shared" si="5"/>
        <v/>
      </c>
      <c r="L333" s="356" t="str">
        <f>IF('Mapa final SI'!AH336="","",'Mapa final SI'!AH336)</f>
        <v/>
      </c>
      <c r="M333" s="357" t="str">
        <f>IF('Mapa final SI'!T336="","",'Mapa final SI'!T336)</f>
        <v/>
      </c>
      <c r="N333" s="428"/>
      <c r="O333" s="428"/>
      <c r="P333" s="428"/>
      <c r="Q333" s="429"/>
    </row>
    <row r="334" spans="1:17" ht="43.5" customHeight="1" x14ac:dyDescent="0.25">
      <c r="A334" s="118" t="s">
        <v>866</v>
      </c>
      <c r="B334" s="719"/>
      <c r="C334" s="721"/>
      <c r="D334" s="723"/>
      <c r="E334" s="721"/>
      <c r="F334" s="724"/>
      <c r="G334" s="724"/>
      <c r="H334" s="837"/>
      <c r="I334" s="356" t="str">
        <f>IF('Mapa final SI'!AC337="","",'Mapa final SI'!AC337)</f>
        <v/>
      </c>
      <c r="J334" s="356" t="str">
        <f>IF('Mapa final SI'!AE337="","",'Mapa final SI'!AE337)</f>
        <v/>
      </c>
      <c r="K334" s="356" t="str">
        <f t="shared" si="5"/>
        <v/>
      </c>
      <c r="L334" s="356" t="str">
        <f>IF('Mapa final SI'!AH337="","",'Mapa final SI'!AH337)</f>
        <v/>
      </c>
      <c r="M334" s="357" t="str">
        <f>IF('Mapa final SI'!T337="","",'Mapa final SI'!T337)</f>
        <v/>
      </c>
      <c r="N334" s="428"/>
      <c r="O334" s="428"/>
      <c r="P334" s="428"/>
      <c r="Q334" s="429"/>
    </row>
    <row r="335" spans="1:17" ht="43.5" customHeight="1" x14ac:dyDescent="0.25">
      <c r="A335" s="118" t="s">
        <v>867</v>
      </c>
      <c r="B335" s="719"/>
      <c r="C335" s="721"/>
      <c r="D335" s="723"/>
      <c r="E335" s="721"/>
      <c r="F335" s="724"/>
      <c r="G335" s="724"/>
      <c r="H335" s="837"/>
      <c r="I335" s="356" t="str">
        <f>IF('Mapa final SI'!AC338="","",'Mapa final SI'!AC338)</f>
        <v/>
      </c>
      <c r="J335" s="356" t="str">
        <f>IF('Mapa final SI'!AE338="","",'Mapa final SI'!AE338)</f>
        <v/>
      </c>
      <c r="K335" s="356" t="str">
        <f t="shared" si="5"/>
        <v/>
      </c>
      <c r="L335" s="356" t="str">
        <f>IF('Mapa final SI'!AH338="","",'Mapa final SI'!AH338)</f>
        <v/>
      </c>
      <c r="M335" s="357" t="str">
        <f>IF('Mapa final SI'!T338="","",'Mapa final SI'!T338)</f>
        <v/>
      </c>
      <c r="N335" s="428"/>
      <c r="O335" s="428"/>
      <c r="P335" s="428"/>
      <c r="Q335" s="429"/>
    </row>
    <row r="336" spans="1:17" ht="43.5" customHeight="1" x14ac:dyDescent="0.25">
      <c r="A336" s="118" t="s">
        <v>868</v>
      </c>
      <c r="B336" s="719"/>
      <c r="C336" s="721"/>
      <c r="D336" s="723"/>
      <c r="E336" s="721"/>
      <c r="F336" s="724"/>
      <c r="G336" s="724"/>
      <c r="H336" s="734"/>
      <c r="I336" s="356" t="str">
        <f>IF('Mapa final SI'!AC339="","",'Mapa final SI'!AC339)</f>
        <v/>
      </c>
      <c r="J336" s="356" t="str">
        <f>IF('Mapa final SI'!AE339="","",'Mapa final SI'!AE339)</f>
        <v/>
      </c>
      <c r="K336" s="356" t="str">
        <f t="shared" si="5"/>
        <v/>
      </c>
      <c r="L336" s="356" t="str">
        <f>IF('Mapa final SI'!AH339="","",'Mapa final SI'!AH339)</f>
        <v/>
      </c>
      <c r="M336" s="357" t="str">
        <f>IF('Mapa final SI'!T339="","",'Mapa final SI'!T339)</f>
        <v/>
      </c>
      <c r="N336" s="428"/>
      <c r="O336" s="428"/>
      <c r="P336" s="428"/>
      <c r="Q336" s="429"/>
    </row>
    <row r="337" spans="1:17" ht="43.5" customHeight="1" x14ac:dyDescent="0.25">
      <c r="A337" s="118" t="s">
        <v>869</v>
      </c>
      <c r="B337" s="718"/>
      <c r="C337" s="720" t="str">
        <f>IF('Mapa final SI'!G340="","",'Mapa final SI'!G340)</f>
        <v/>
      </c>
      <c r="D337" s="722"/>
      <c r="E337" s="720" t="str">
        <f>IF('Mapa final SI'!F340="","",'Mapa final SI'!F340)</f>
        <v/>
      </c>
      <c r="F337" s="733" t="str">
        <f>IF('Mapa final SI'!L340="","",'Mapa final SI'!L340)</f>
        <v/>
      </c>
      <c r="G337" s="733" t="str">
        <f>IF('Mapa final SI'!P340="","",'Mapa final SI'!P340)</f>
        <v/>
      </c>
      <c r="H337" s="8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
        <v/>
      </c>
      <c r="L337" s="356" t="str">
        <f>IF('Mapa final SI'!AH340="","",'Mapa final SI'!AH340)</f>
        <v/>
      </c>
      <c r="M337" s="357" t="str">
        <f>IF('Mapa final SI'!T340="","",'Mapa final SI'!T340)</f>
        <v/>
      </c>
      <c r="N337" s="428"/>
      <c r="O337" s="428"/>
      <c r="P337" s="428"/>
      <c r="Q337" s="429"/>
    </row>
    <row r="338" spans="1:17" ht="43.5" customHeight="1" x14ac:dyDescent="0.25">
      <c r="A338" s="118" t="s">
        <v>870</v>
      </c>
      <c r="B338" s="719"/>
      <c r="C338" s="721"/>
      <c r="D338" s="723"/>
      <c r="E338" s="721"/>
      <c r="F338" s="724"/>
      <c r="G338" s="724"/>
      <c r="H338" s="837"/>
      <c r="I338" s="356" t="str">
        <f>IF('Mapa final SI'!AC341="","",'Mapa final SI'!AC341)</f>
        <v/>
      </c>
      <c r="J338" s="356" t="str">
        <f>IF('Mapa final SI'!AE341="","",'Mapa final SI'!AE341)</f>
        <v/>
      </c>
      <c r="K338" s="356" t="str">
        <f t="shared" si="5"/>
        <v/>
      </c>
      <c r="L338" s="356" t="str">
        <f>IF('Mapa final SI'!AH341="","",'Mapa final SI'!AH341)</f>
        <v/>
      </c>
      <c r="M338" s="357" t="str">
        <f>IF('Mapa final SI'!T341="","",'Mapa final SI'!T341)</f>
        <v/>
      </c>
      <c r="N338" s="428"/>
      <c r="O338" s="428"/>
      <c r="P338" s="428"/>
      <c r="Q338" s="429"/>
    </row>
    <row r="339" spans="1:17" ht="43.5" customHeight="1" x14ac:dyDescent="0.25">
      <c r="A339" s="118" t="s">
        <v>871</v>
      </c>
      <c r="B339" s="719"/>
      <c r="C339" s="721"/>
      <c r="D339" s="723"/>
      <c r="E339" s="721"/>
      <c r="F339" s="724"/>
      <c r="G339" s="724"/>
      <c r="H339" s="837"/>
      <c r="I339" s="356" t="str">
        <f>IF('Mapa final SI'!AC342="","",'Mapa final SI'!AC342)</f>
        <v/>
      </c>
      <c r="J339" s="356" t="str">
        <f>IF('Mapa final SI'!AE342="","",'Mapa final SI'!AE342)</f>
        <v/>
      </c>
      <c r="K339" s="356" t="str">
        <f t="shared" si="5"/>
        <v/>
      </c>
      <c r="L339" s="356" t="str">
        <f>IF('Mapa final SI'!AH342="","",'Mapa final SI'!AH342)</f>
        <v/>
      </c>
      <c r="M339" s="357" t="str">
        <f>IF('Mapa final SI'!T342="","",'Mapa final SI'!T342)</f>
        <v/>
      </c>
      <c r="N339" s="428"/>
      <c r="O339" s="428"/>
      <c r="P339" s="428"/>
      <c r="Q339" s="429"/>
    </row>
    <row r="340" spans="1:17" ht="43.5" customHeight="1" x14ac:dyDescent="0.25">
      <c r="A340" s="118" t="s">
        <v>872</v>
      </c>
      <c r="B340" s="719"/>
      <c r="C340" s="721"/>
      <c r="D340" s="723"/>
      <c r="E340" s="721"/>
      <c r="F340" s="724"/>
      <c r="G340" s="724"/>
      <c r="H340" s="837"/>
      <c r="I340" s="356" t="str">
        <f>IF('Mapa final SI'!AC343="","",'Mapa final SI'!AC343)</f>
        <v/>
      </c>
      <c r="J340" s="356" t="str">
        <f>IF('Mapa final SI'!AE343="","",'Mapa final SI'!AE343)</f>
        <v/>
      </c>
      <c r="K340" s="356" t="str">
        <f t="shared" si="5"/>
        <v/>
      </c>
      <c r="L340" s="356" t="str">
        <f>IF('Mapa final SI'!AH343="","",'Mapa final SI'!AH343)</f>
        <v/>
      </c>
      <c r="M340" s="357" t="str">
        <f>IF('Mapa final SI'!T343="","",'Mapa final SI'!T343)</f>
        <v/>
      </c>
      <c r="N340" s="428"/>
      <c r="O340" s="428"/>
      <c r="P340" s="428"/>
      <c r="Q340" s="429"/>
    </row>
    <row r="341" spans="1:17" ht="43.5" customHeight="1" x14ac:dyDescent="0.25">
      <c r="A341" s="118" t="s">
        <v>873</v>
      </c>
      <c r="B341" s="719"/>
      <c r="C341" s="721"/>
      <c r="D341" s="723"/>
      <c r="E341" s="721"/>
      <c r="F341" s="724"/>
      <c r="G341" s="724"/>
      <c r="H341" s="837"/>
      <c r="I341" s="356" t="str">
        <f>IF('Mapa final SI'!AC344="","",'Mapa final SI'!AC344)</f>
        <v/>
      </c>
      <c r="J341" s="356" t="str">
        <f>IF('Mapa final SI'!AE344="","",'Mapa final SI'!AE344)</f>
        <v/>
      </c>
      <c r="K341" s="356" t="str">
        <f t="shared" si="5"/>
        <v/>
      </c>
      <c r="L341" s="356" t="str">
        <f>IF('Mapa final SI'!AH344="","",'Mapa final SI'!AH344)</f>
        <v/>
      </c>
      <c r="M341" s="357" t="str">
        <f>IF('Mapa final SI'!T344="","",'Mapa final SI'!T344)</f>
        <v/>
      </c>
      <c r="N341" s="428"/>
      <c r="O341" s="428"/>
      <c r="P341" s="428"/>
      <c r="Q341" s="429"/>
    </row>
    <row r="342" spans="1:17" ht="43.5" customHeight="1" x14ac:dyDescent="0.25">
      <c r="A342" s="118" t="s">
        <v>874</v>
      </c>
      <c r="B342" s="719"/>
      <c r="C342" s="721"/>
      <c r="D342" s="723"/>
      <c r="E342" s="721"/>
      <c r="F342" s="724"/>
      <c r="G342" s="724"/>
      <c r="H342" s="734"/>
      <c r="I342" s="356" t="str">
        <f>IF('Mapa final SI'!AC345="","",'Mapa final SI'!AC345)</f>
        <v/>
      </c>
      <c r="J342" s="356" t="str">
        <f>IF('Mapa final SI'!AE345="","",'Mapa final SI'!AE345)</f>
        <v/>
      </c>
      <c r="K342" s="356" t="str">
        <f t="shared" si="5"/>
        <v/>
      </c>
      <c r="L342" s="356" t="str">
        <f>IF('Mapa final SI'!AH345="","",'Mapa final SI'!AH345)</f>
        <v/>
      </c>
      <c r="M342" s="357" t="str">
        <f>IF('Mapa final SI'!T345="","",'Mapa final SI'!T345)</f>
        <v/>
      </c>
      <c r="N342" s="428"/>
      <c r="O342" s="428"/>
      <c r="P342" s="428"/>
      <c r="Q342" s="429"/>
    </row>
    <row r="343" spans="1:17" ht="43.5" customHeight="1" x14ac:dyDescent="0.25">
      <c r="A343" s="118" t="s">
        <v>875</v>
      </c>
      <c r="B343" s="718"/>
      <c r="C343" s="720" t="str">
        <f>IF('Mapa final SI'!G346="","",'Mapa final SI'!G346)</f>
        <v/>
      </c>
      <c r="D343" s="722"/>
      <c r="E343" s="720" t="str">
        <f>IF('Mapa final SI'!F346="","",'Mapa final SI'!F346)</f>
        <v/>
      </c>
      <c r="F343" s="733" t="str">
        <f>IF('Mapa final SI'!L346="","",'Mapa final SI'!L346)</f>
        <v/>
      </c>
      <c r="G343" s="733" t="str">
        <f>IF('Mapa final SI'!P346="","",'Mapa final SI'!P346)</f>
        <v/>
      </c>
      <c r="H343" s="8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
        <v/>
      </c>
      <c r="L343" s="356" t="str">
        <f>IF('Mapa final SI'!AH346="","",'Mapa final SI'!AH346)</f>
        <v/>
      </c>
      <c r="M343" s="357" t="str">
        <f>IF('Mapa final SI'!T346="","",'Mapa final SI'!T346)</f>
        <v/>
      </c>
      <c r="N343" s="428"/>
      <c r="O343" s="428"/>
      <c r="P343" s="428"/>
      <c r="Q343" s="429"/>
    </row>
    <row r="344" spans="1:17" ht="43.5" customHeight="1" x14ac:dyDescent="0.25">
      <c r="A344" s="118" t="s">
        <v>876</v>
      </c>
      <c r="B344" s="719"/>
      <c r="C344" s="721"/>
      <c r="D344" s="723"/>
      <c r="E344" s="721"/>
      <c r="F344" s="724"/>
      <c r="G344" s="724"/>
      <c r="H344" s="837"/>
      <c r="I344" s="356" t="str">
        <f>IF('Mapa final SI'!AC347="","",'Mapa final SI'!AC347)</f>
        <v/>
      </c>
      <c r="J344" s="356" t="str">
        <f>IF('Mapa final SI'!AE347="","",'Mapa final SI'!AE347)</f>
        <v/>
      </c>
      <c r="K344" s="356" t="str">
        <f t="shared" si="5"/>
        <v/>
      </c>
      <c r="L344" s="356" t="str">
        <f>IF('Mapa final SI'!AH347="","",'Mapa final SI'!AH347)</f>
        <v/>
      </c>
      <c r="M344" s="357" t="str">
        <f>IF('Mapa final SI'!T347="","",'Mapa final SI'!T347)</f>
        <v/>
      </c>
      <c r="N344" s="428"/>
      <c r="O344" s="428"/>
      <c r="P344" s="428"/>
      <c r="Q344" s="429"/>
    </row>
    <row r="345" spans="1:17" ht="43.5" customHeight="1" x14ac:dyDescent="0.25">
      <c r="A345" s="118" t="s">
        <v>877</v>
      </c>
      <c r="B345" s="719"/>
      <c r="C345" s="721"/>
      <c r="D345" s="723"/>
      <c r="E345" s="721"/>
      <c r="F345" s="724"/>
      <c r="G345" s="724"/>
      <c r="H345" s="837"/>
      <c r="I345" s="356" t="str">
        <f>IF('Mapa final SI'!AC348="","",'Mapa final SI'!AC348)</f>
        <v/>
      </c>
      <c r="J345" s="356" t="str">
        <f>IF('Mapa final SI'!AE348="","",'Mapa final SI'!AE348)</f>
        <v/>
      </c>
      <c r="K345" s="356" t="str">
        <f t="shared" si="5"/>
        <v/>
      </c>
      <c r="L345" s="356" t="str">
        <f>IF('Mapa final SI'!AH348="","",'Mapa final SI'!AH348)</f>
        <v/>
      </c>
      <c r="M345" s="357" t="str">
        <f>IF('Mapa final SI'!T348="","",'Mapa final SI'!T348)</f>
        <v/>
      </c>
      <c r="N345" s="428"/>
      <c r="O345" s="428"/>
      <c r="P345" s="428"/>
      <c r="Q345" s="429"/>
    </row>
    <row r="346" spans="1:17" ht="43.5" customHeight="1" x14ac:dyDescent="0.25">
      <c r="A346" s="118" t="s">
        <v>878</v>
      </c>
      <c r="B346" s="719"/>
      <c r="C346" s="721"/>
      <c r="D346" s="723"/>
      <c r="E346" s="721"/>
      <c r="F346" s="724"/>
      <c r="G346" s="724"/>
      <c r="H346" s="837"/>
      <c r="I346" s="356" t="str">
        <f>IF('Mapa final SI'!AC349="","",'Mapa final SI'!AC349)</f>
        <v/>
      </c>
      <c r="J346" s="356" t="str">
        <f>IF('Mapa final SI'!AE349="","",'Mapa final SI'!AE349)</f>
        <v/>
      </c>
      <c r="K346" s="356" t="str">
        <f t="shared" si="5"/>
        <v/>
      </c>
      <c r="L346" s="356" t="str">
        <f>IF('Mapa final SI'!AH349="","",'Mapa final SI'!AH349)</f>
        <v/>
      </c>
      <c r="M346" s="357" t="str">
        <f>IF('Mapa final SI'!T349="","",'Mapa final SI'!T349)</f>
        <v/>
      </c>
      <c r="N346" s="428"/>
      <c r="O346" s="428"/>
      <c r="P346" s="428"/>
      <c r="Q346" s="429"/>
    </row>
    <row r="347" spans="1:17" ht="43.5" customHeight="1" x14ac:dyDescent="0.25">
      <c r="A347" s="118" t="s">
        <v>879</v>
      </c>
      <c r="B347" s="719"/>
      <c r="C347" s="721"/>
      <c r="D347" s="723"/>
      <c r="E347" s="721"/>
      <c r="F347" s="724"/>
      <c r="G347" s="724"/>
      <c r="H347" s="837"/>
      <c r="I347" s="356" t="str">
        <f>IF('Mapa final SI'!AC350="","",'Mapa final SI'!AC350)</f>
        <v/>
      </c>
      <c r="J347" s="356" t="str">
        <f>IF('Mapa final SI'!AE350="","",'Mapa final SI'!AE350)</f>
        <v/>
      </c>
      <c r="K347" s="356" t="str">
        <f t="shared" si="5"/>
        <v/>
      </c>
      <c r="L347" s="356" t="str">
        <f>IF('Mapa final SI'!AH350="","",'Mapa final SI'!AH350)</f>
        <v/>
      </c>
      <c r="M347" s="357" t="str">
        <f>IF('Mapa final SI'!T350="","",'Mapa final SI'!T350)</f>
        <v/>
      </c>
      <c r="N347" s="428"/>
      <c r="O347" s="428"/>
      <c r="P347" s="428"/>
      <c r="Q347" s="429"/>
    </row>
    <row r="348" spans="1:17" ht="43.5" customHeight="1" x14ac:dyDescent="0.25">
      <c r="A348" s="118" t="s">
        <v>880</v>
      </c>
      <c r="B348" s="719"/>
      <c r="C348" s="721"/>
      <c r="D348" s="723"/>
      <c r="E348" s="721"/>
      <c r="F348" s="724"/>
      <c r="G348" s="724"/>
      <c r="H348" s="734"/>
      <c r="I348" s="356" t="str">
        <f>IF('Mapa final SI'!AC351="","",'Mapa final SI'!AC351)</f>
        <v/>
      </c>
      <c r="J348" s="356" t="str">
        <f>IF('Mapa final SI'!AE351="","",'Mapa final SI'!AE351)</f>
        <v/>
      </c>
      <c r="K348" s="356" t="str">
        <f t="shared" si="5"/>
        <v/>
      </c>
      <c r="L348" s="356" t="str">
        <f>IF('Mapa final SI'!AH351="","",'Mapa final SI'!AH351)</f>
        <v/>
      </c>
      <c r="M348" s="357" t="str">
        <f>IF('Mapa final SI'!T351="","",'Mapa final SI'!T351)</f>
        <v/>
      </c>
      <c r="N348" s="428"/>
      <c r="O348" s="428"/>
      <c r="P348" s="428"/>
      <c r="Q348" s="429"/>
    </row>
    <row r="349" spans="1:17" ht="43.5" customHeight="1" x14ac:dyDescent="0.25">
      <c r="A349" s="118" t="s">
        <v>881</v>
      </c>
      <c r="B349" s="718"/>
      <c r="C349" s="720" t="str">
        <f>IF('Mapa final SI'!G352="","",'Mapa final SI'!G352)</f>
        <v/>
      </c>
      <c r="D349" s="722"/>
      <c r="E349" s="720" t="str">
        <f>IF('Mapa final SI'!F352="","",'Mapa final SI'!F352)</f>
        <v/>
      </c>
      <c r="F349" s="733" t="str">
        <f>IF('Mapa final SI'!L352="","",'Mapa final SI'!L352)</f>
        <v/>
      </c>
      <c r="G349" s="733" t="str">
        <f>IF('Mapa final SI'!P352="","",'Mapa final SI'!P352)</f>
        <v/>
      </c>
      <c r="H349" s="8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
        <v/>
      </c>
      <c r="L349" s="356" t="str">
        <f>IF('Mapa final SI'!AH352="","",'Mapa final SI'!AH352)</f>
        <v/>
      </c>
      <c r="M349" s="357" t="str">
        <f>IF('Mapa final SI'!T352="","",'Mapa final SI'!T352)</f>
        <v/>
      </c>
      <c r="N349" s="428"/>
      <c r="O349" s="428"/>
      <c r="P349" s="428"/>
      <c r="Q349" s="429"/>
    </row>
    <row r="350" spans="1:17" ht="43.5" customHeight="1" x14ac:dyDescent="0.25">
      <c r="A350" s="118" t="s">
        <v>882</v>
      </c>
      <c r="B350" s="719"/>
      <c r="C350" s="721"/>
      <c r="D350" s="723"/>
      <c r="E350" s="721"/>
      <c r="F350" s="724"/>
      <c r="G350" s="724"/>
      <c r="H350" s="837"/>
      <c r="I350" s="356" t="str">
        <f>IF('Mapa final SI'!AC353="","",'Mapa final SI'!AC353)</f>
        <v/>
      </c>
      <c r="J350" s="356" t="str">
        <f>IF('Mapa final SI'!AE353="","",'Mapa final SI'!AE353)</f>
        <v/>
      </c>
      <c r="K350" s="356" t="str">
        <f t="shared" si="5"/>
        <v/>
      </c>
      <c r="L350" s="356" t="str">
        <f>IF('Mapa final SI'!AH353="","",'Mapa final SI'!AH353)</f>
        <v/>
      </c>
      <c r="M350" s="357" t="str">
        <f>IF('Mapa final SI'!T353="","",'Mapa final SI'!T353)</f>
        <v/>
      </c>
      <c r="N350" s="428"/>
      <c r="O350" s="428"/>
      <c r="P350" s="428"/>
      <c r="Q350" s="429"/>
    </row>
    <row r="351" spans="1:17" ht="43.5" customHeight="1" x14ac:dyDescent="0.25">
      <c r="A351" s="118" t="s">
        <v>883</v>
      </c>
      <c r="B351" s="719"/>
      <c r="C351" s="721"/>
      <c r="D351" s="723"/>
      <c r="E351" s="721"/>
      <c r="F351" s="724"/>
      <c r="G351" s="724"/>
      <c r="H351" s="837"/>
      <c r="I351" s="356" t="str">
        <f>IF('Mapa final SI'!AC354="","",'Mapa final SI'!AC354)</f>
        <v/>
      </c>
      <c r="J351" s="356" t="str">
        <f>IF('Mapa final SI'!AE354="","",'Mapa final SI'!AE354)</f>
        <v/>
      </c>
      <c r="K351" s="356" t="str">
        <f t="shared" si="5"/>
        <v/>
      </c>
      <c r="L351" s="356" t="str">
        <f>IF('Mapa final SI'!AH354="","",'Mapa final SI'!AH354)</f>
        <v/>
      </c>
      <c r="M351" s="357" t="str">
        <f>IF('Mapa final SI'!T354="","",'Mapa final SI'!T354)</f>
        <v/>
      </c>
      <c r="N351" s="428"/>
      <c r="O351" s="428"/>
      <c r="P351" s="428"/>
      <c r="Q351" s="429"/>
    </row>
    <row r="352" spans="1:17" ht="43.5" customHeight="1" x14ac:dyDescent="0.25">
      <c r="A352" s="118" t="s">
        <v>884</v>
      </c>
      <c r="B352" s="719"/>
      <c r="C352" s="721"/>
      <c r="D352" s="723"/>
      <c r="E352" s="721"/>
      <c r="F352" s="724"/>
      <c r="G352" s="724"/>
      <c r="H352" s="837"/>
      <c r="I352" s="356" t="str">
        <f>IF('Mapa final SI'!AC355="","",'Mapa final SI'!AC355)</f>
        <v/>
      </c>
      <c r="J352" s="356" t="str">
        <f>IF('Mapa final SI'!AE355="","",'Mapa final SI'!AE355)</f>
        <v/>
      </c>
      <c r="K352" s="356" t="str">
        <f t="shared" si="5"/>
        <v/>
      </c>
      <c r="L352" s="356" t="str">
        <f>IF('Mapa final SI'!AH355="","",'Mapa final SI'!AH355)</f>
        <v/>
      </c>
      <c r="M352" s="357" t="str">
        <f>IF('Mapa final SI'!T355="","",'Mapa final SI'!T355)</f>
        <v/>
      </c>
      <c r="N352" s="428"/>
      <c r="O352" s="428"/>
      <c r="P352" s="428"/>
      <c r="Q352" s="429"/>
    </row>
    <row r="353" spans="1:17" ht="43.5" customHeight="1" x14ac:dyDescent="0.25">
      <c r="A353" s="118" t="s">
        <v>885</v>
      </c>
      <c r="B353" s="719"/>
      <c r="C353" s="721"/>
      <c r="D353" s="723"/>
      <c r="E353" s="721"/>
      <c r="F353" s="724"/>
      <c r="G353" s="724"/>
      <c r="H353" s="837"/>
      <c r="I353" s="356" t="str">
        <f>IF('Mapa final SI'!AC356="","",'Mapa final SI'!AC356)</f>
        <v/>
      </c>
      <c r="J353" s="356" t="str">
        <f>IF('Mapa final SI'!AE356="","",'Mapa final SI'!AE356)</f>
        <v/>
      </c>
      <c r="K353" s="356" t="str">
        <f t="shared" si="5"/>
        <v/>
      </c>
      <c r="L353" s="356" t="str">
        <f>IF('Mapa final SI'!AH356="","",'Mapa final SI'!AH356)</f>
        <v/>
      </c>
      <c r="M353" s="357" t="str">
        <f>IF('Mapa final SI'!T356="","",'Mapa final SI'!T356)</f>
        <v/>
      </c>
      <c r="N353" s="428"/>
      <c r="O353" s="428"/>
      <c r="P353" s="428"/>
      <c r="Q353" s="429"/>
    </row>
    <row r="354" spans="1:17" ht="43.5" customHeight="1" x14ac:dyDescent="0.25">
      <c r="A354" s="118" t="s">
        <v>886</v>
      </c>
      <c r="B354" s="719"/>
      <c r="C354" s="721"/>
      <c r="D354" s="723"/>
      <c r="E354" s="721"/>
      <c r="F354" s="724"/>
      <c r="G354" s="724"/>
      <c r="H354" s="734"/>
      <c r="I354" s="356" t="str">
        <f>IF('Mapa final SI'!AC357="","",'Mapa final SI'!AC357)</f>
        <v/>
      </c>
      <c r="J354" s="356" t="str">
        <f>IF('Mapa final SI'!AE357="","",'Mapa final SI'!AE357)</f>
        <v/>
      </c>
      <c r="K354" s="356" t="str">
        <f t="shared" si="5"/>
        <v/>
      </c>
      <c r="L354" s="356" t="str">
        <f>IF('Mapa final SI'!AH357="","",'Mapa final SI'!AH357)</f>
        <v/>
      </c>
      <c r="M354" s="357" t="str">
        <f>IF('Mapa final SI'!T357="","",'Mapa final SI'!T357)</f>
        <v/>
      </c>
      <c r="N354" s="428"/>
      <c r="O354" s="428"/>
      <c r="P354" s="428"/>
      <c r="Q354" s="429"/>
    </row>
    <row r="355" spans="1:17" ht="43.5" customHeight="1" x14ac:dyDescent="0.25">
      <c r="A355" s="118" t="s">
        <v>887</v>
      </c>
      <c r="B355" s="718"/>
      <c r="C355" s="720" t="str">
        <f>IF('Mapa final SI'!G358="","",'Mapa final SI'!G358)</f>
        <v/>
      </c>
      <c r="D355" s="722"/>
      <c r="E355" s="720" t="str">
        <f>IF('Mapa final SI'!F358="","",'Mapa final SI'!F358)</f>
        <v/>
      </c>
      <c r="F355" s="733" t="str">
        <f>IF('Mapa final SI'!L358="","",'Mapa final SI'!L358)</f>
        <v/>
      </c>
      <c r="G355" s="733" t="str">
        <f>IF('Mapa final SI'!P358="","",'Mapa final SI'!P358)</f>
        <v/>
      </c>
      <c r="H355" s="8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
        <v/>
      </c>
      <c r="L355" s="356" t="str">
        <f>IF('Mapa final SI'!AH358="","",'Mapa final SI'!AH358)</f>
        <v/>
      </c>
      <c r="M355" s="357" t="str">
        <f>IF('Mapa final SI'!T358="","",'Mapa final SI'!T358)</f>
        <v/>
      </c>
      <c r="N355" s="428"/>
      <c r="O355" s="428"/>
      <c r="P355" s="428"/>
      <c r="Q355" s="429"/>
    </row>
    <row r="356" spans="1:17" ht="43.5" customHeight="1" x14ac:dyDescent="0.25">
      <c r="A356" s="118" t="s">
        <v>888</v>
      </c>
      <c r="B356" s="719"/>
      <c r="C356" s="721"/>
      <c r="D356" s="723"/>
      <c r="E356" s="721"/>
      <c r="F356" s="724"/>
      <c r="G356" s="724"/>
      <c r="H356" s="837"/>
      <c r="I356" s="356" t="str">
        <f>IF('Mapa final SI'!AC359="","",'Mapa final SI'!AC359)</f>
        <v/>
      </c>
      <c r="J356" s="356" t="str">
        <f>IF('Mapa final SI'!AE359="","",'Mapa final SI'!AE359)</f>
        <v/>
      </c>
      <c r="K356" s="356" t="str">
        <f t="shared" si="5"/>
        <v/>
      </c>
      <c r="L356" s="356" t="str">
        <f>IF('Mapa final SI'!AH359="","",'Mapa final SI'!AH359)</f>
        <v/>
      </c>
      <c r="M356" s="357" t="str">
        <f>IF('Mapa final SI'!T359="","",'Mapa final SI'!T359)</f>
        <v/>
      </c>
      <c r="N356" s="428"/>
      <c r="O356" s="428"/>
      <c r="P356" s="428"/>
      <c r="Q356" s="429"/>
    </row>
    <row r="357" spans="1:17" ht="43.5" customHeight="1" x14ac:dyDescent="0.25">
      <c r="A357" s="118" t="s">
        <v>889</v>
      </c>
      <c r="B357" s="719"/>
      <c r="C357" s="721"/>
      <c r="D357" s="723"/>
      <c r="E357" s="721"/>
      <c r="F357" s="724"/>
      <c r="G357" s="724"/>
      <c r="H357" s="837"/>
      <c r="I357" s="356" t="str">
        <f>IF('Mapa final SI'!AC360="","",'Mapa final SI'!AC360)</f>
        <v/>
      </c>
      <c r="J357" s="356" t="str">
        <f>IF('Mapa final SI'!AE360="","",'Mapa final SI'!AE360)</f>
        <v/>
      </c>
      <c r="K357" s="356" t="str">
        <f t="shared" si="5"/>
        <v/>
      </c>
      <c r="L357" s="356" t="str">
        <f>IF('Mapa final SI'!AH360="","",'Mapa final SI'!AH360)</f>
        <v/>
      </c>
      <c r="M357" s="357" t="str">
        <f>IF('Mapa final SI'!T360="","",'Mapa final SI'!T360)</f>
        <v/>
      </c>
      <c r="N357" s="428"/>
      <c r="O357" s="428"/>
      <c r="P357" s="428"/>
      <c r="Q357" s="429"/>
    </row>
    <row r="358" spans="1:17" ht="43.5" customHeight="1" x14ac:dyDescent="0.25">
      <c r="A358" s="118" t="s">
        <v>890</v>
      </c>
      <c r="B358" s="719"/>
      <c r="C358" s="721"/>
      <c r="D358" s="723"/>
      <c r="E358" s="721"/>
      <c r="F358" s="724"/>
      <c r="G358" s="724"/>
      <c r="H358" s="837"/>
      <c r="I358" s="356" t="str">
        <f>IF('Mapa final SI'!AC361="","",'Mapa final SI'!AC361)</f>
        <v/>
      </c>
      <c r="J358" s="356" t="str">
        <f>IF('Mapa final SI'!AE361="","",'Mapa final SI'!AE361)</f>
        <v/>
      </c>
      <c r="K358" s="356" t="str">
        <f t="shared" si="5"/>
        <v/>
      </c>
      <c r="L358" s="356" t="str">
        <f>IF('Mapa final SI'!AH361="","",'Mapa final SI'!AH361)</f>
        <v/>
      </c>
      <c r="M358" s="357" t="str">
        <f>IF('Mapa final SI'!T361="","",'Mapa final SI'!T361)</f>
        <v/>
      </c>
      <c r="N358" s="428"/>
      <c r="O358" s="428"/>
      <c r="P358" s="428"/>
      <c r="Q358" s="429"/>
    </row>
    <row r="359" spans="1:17" ht="43.5" customHeight="1" x14ac:dyDescent="0.25">
      <c r="A359" s="118" t="s">
        <v>891</v>
      </c>
      <c r="B359" s="719"/>
      <c r="C359" s="721"/>
      <c r="D359" s="723"/>
      <c r="E359" s="721"/>
      <c r="F359" s="724"/>
      <c r="G359" s="724"/>
      <c r="H359" s="837"/>
      <c r="I359" s="356" t="str">
        <f>IF('Mapa final SI'!AC362="","",'Mapa final SI'!AC362)</f>
        <v/>
      </c>
      <c r="J359" s="356" t="str">
        <f>IF('Mapa final SI'!AE362="","",'Mapa final SI'!AE362)</f>
        <v/>
      </c>
      <c r="K359" s="356" t="str">
        <f t="shared" si="5"/>
        <v/>
      </c>
      <c r="L359" s="356" t="str">
        <f>IF('Mapa final SI'!AH362="","",'Mapa final SI'!AH362)</f>
        <v/>
      </c>
      <c r="M359" s="357" t="str">
        <f>IF('Mapa final SI'!T362="","",'Mapa final SI'!T362)</f>
        <v/>
      </c>
      <c r="N359" s="428"/>
      <c r="O359" s="428"/>
      <c r="P359" s="428"/>
      <c r="Q359" s="429"/>
    </row>
    <row r="360" spans="1:17" ht="43.5" customHeight="1" x14ac:dyDescent="0.25">
      <c r="A360" s="118" t="s">
        <v>892</v>
      </c>
      <c r="B360" s="719"/>
      <c r="C360" s="721"/>
      <c r="D360" s="723"/>
      <c r="E360" s="721"/>
      <c r="F360" s="724"/>
      <c r="G360" s="724"/>
      <c r="H360" s="734"/>
      <c r="I360" s="356" t="str">
        <f>IF('Mapa final SI'!AC363="","",'Mapa final SI'!AC363)</f>
        <v/>
      </c>
      <c r="J360" s="356" t="str">
        <f>IF('Mapa final SI'!AE363="","",'Mapa final SI'!AE363)</f>
        <v/>
      </c>
      <c r="K360" s="356" t="str">
        <f t="shared" si="5"/>
        <v/>
      </c>
      <c r="L360" s="356" t="str">
        <f>IF('Mapa final SI'!AH363="","",'Mapa final SI'!AH363)</f>
        <v/>
      </c>
      <c r="M360" s="357" t="str">
        <f>IF('Mapa final SI'!T363="","",'Mapa final SI'!T363)</f>
        <v/>
      </c>
      <c r="N360" s="428"/>
      <c r="O360" s="428"/>
      <c r="P360" s="428"/>
      <c r="Q360" s="429"/>
    </row>
    <row r="361" spans="1:17" ht="43.5" customHeight="1" x14ac:dyDescent="0.25">
      <c r="A361" s="118" t="s">
        <v>893</v>
      </c>
      <c r="B361" s="718"/>
      <c r="C361" s="720" t="str">
        <f>IF('Mapa final SI'!G364="","",'Mapa final SI'!G364)</f>
        <v/>
      </c>
      <c r="D361" s="722"/>
      <c r="E361" s="720" t="str">
        <f>IF('Mapa final SI'!F364="","",'Mapa final SI'!F364)</f>
        <v/>
      </c>
      <c r="F361" s="733" t="str">
        <f>IF('Mapa final SI'!L364="","",'Mapa final SI'!L364)</f>
        <v/>
      </c>
      <c r="G361" s="733" t="str">
        <f>IF('Mapa final SI'!P364="","",'Mapa final SI'!P364)</f>
        <v/>
      </c>
      <c r="H361" s="8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
        <v/>
      </c>
      <c r="L361" s="356" t="str">
        <f>IF('Mapa final SI'!AH364="","",'Mapa final SI'!AH364)</f>
        <v/>
      </c>
      <c r="M361" s="357" t="str">
        <f>IF('Mapa final SI'!T364="","",'Mapa final SI'!T364)</f>
        <v/>
      </c>
      <c r="N361" s="428"/>
      <c r="O361" s="428"/>
      <c r="P361" s="428"/>
      <c r="Q361" s="429"/>
    </row>
    <row r="362" spans="1:17" ht="43.5" customHeight="1" x14ac:dyDescent="0.25">
      <c r="A362" s="118" t="s">
        <v>894</v>
      </c>
      <c r="B362" s="719"/>
      <c r="C362" s="721"/>
      <c r="D362" s="723"/>
      <c r="E362" s="721"/>
      <c r="F362" s="724"/>
      <c r="G362" s="724"/>
      <c r="H362" s="837"/>
      <c r="I362" s="356" t="str">
        <f>IF('Mapa final SI'!AC365="","",'Mapa final SI'!AC365)</f>
        <v/>
      </c>
      <c r="J362" s="356" t="str">
        <f>IF('Mapa final SI'!AE365="","",'Mapa final SI'!AE365)</f>
        <v/>
      </c>
      <c r="K362" s="356" t="str">
        <f t="shared" si="5"/>
        <v/>
      </c>
      <c r="L362" s="356" t="str">
        <f>IF('Mapa final SI'!AH365="","",'Mapa final SI'!AH365)</f>
        <v/>
      </c>
      <c r="M362" s="357" t="str">
        <f>IF('Mapa final SI'!T365="","",'Mapa final SI'!T365)</f>
        <v/>
      </c>
      <c r="N362" s="428"/>
      <c r="O362" s="428"/>
      <c r="P362" s="428"/>
      <c r="Q362" s="429"/>
    </row>
    <row r="363" spans="1:17" ht="51.75" customHeight="1" x14ac:dyDescent="0.25">
      <c r="A363" s="118" t="s">
        <v>895</v>
      </c>
      <c r="B363" s="719"/>
      <c r="C363" s="721"/>
      <c r="D363" s="723"/>
      <c r="E363" s="721"/>
      <c r="F363" s="724"/>
      <c r="G363" s="724"/>
      <c r="H363" s="837"/>
      <c r="I363" s="356" t="str">
        <f>IF('Mapa final SI'!AC366="","",'Mapa final SI'!AC366)</f>
        <v/>
      </c>
      <c r="J363" s="356" t="str">
        <f>IF('Mapa final SI'!AE366="","",'Mapa final SI'!AE366)</f>
        <v/>
      </c>
      <c r="K363" s="356" t="str">
        <f t="shared" si="5"/>
        <v/>
      </c>
      <c r="L363" s="356" t="str">
        <f>IF('Mapa final SI'!AH366="","",'Mapa final SI'!AH366)</f>
        <v/>
      </c>
      <c r="M363" s="357" t="str">
        <f>IF('Mapa final SI'!T366="","",'Mapa final SI'!T366)</f>
        <v/>
      </c>
      <c r="N363" s="428"/>
      <c r="O363" s="428"/>
      <c r="P363" s="428"/>
      <c r="Q363" s="429"/>
    </row>
    <row r="364" spans="1:17" ht="51.75" customHeight="1" x14ac:dyDescent="0.25">
      <c r="A364" s="118" t="s">
        <v>896</v>
      </c>
      <c r="B364" s="719"/>
      <c r="C364" s="721"/>
      <c r="D364" s="723"/>
      <c r="E364" s="721"/>
      <c r="F364" s="724"/>
      <c r="G364" s="724"/>
      <c r="H364" s="837"/>
      <c r="I364" s="356" t="str">
        <f>IF('Mapa final SI'!AC367="","",'Mapa final SI'!AC367)</f>
        <v/>
      </c>
      <c r="J364" s="356" t="str">
        <f>IF('Mapa final SI'!AE367="","",'Mapa final SI'!AE367)</f>
        <v/>
      </c>
      <c r="K364" s="356" t="str">
        <f t="shared" si="5"/>
        <v/>
      </c>
      <c r="L364" s="356" t="str">
        <f>IF('Mapa final SI'!AH367="","",'Mapa final SI'!AH367)</f>
        <v/>
      </c>
      <c r="M364" s="357" t="str">
        <f>IF('Mapa final SI'!T367="","",'Mapa final SI'!T367)</f>
        <v/>
      </c>
      <c r="N364" s="428"/>
      <c r="O364" s="428"/>
      <c r="P364" s="428"/>
      <c r="Q364" s="429"/>
    </row>
    <row r="365" spans="1:17" ht="51.75" customHeight="1" x14ac:dyDescent="0.25">
      <c r="A365" s="118" t="s">
        <v>897</v>
      </c>
      <c r="B365" s="719"/>
      <c r="C365" s="721"/>
      <c r="D365" s="723"/>
      <c r="E365" s="721"/>
      <c r="F365" s="724"/>
      <c r="G365" s="724"/>
      <c r="H365" s="837"/>
      <c r="I365" s="356" t="str">
        <f>IF('Mapa final SI'!AC368="","",'Mapa final SI'!AC368)</f>
        <v/>
      </c>
      <c r="J365" s="356" t="str">
        <f>IF('Mapa final SI'!AE368="","",'Mapa final SI'!AE368)</f>
        <v/>
      </c>
      <c r="K365" s="356" t="str">
        <f t="shared" si="5"/>
        <v/>
      </c>
      <c r="L365" s="356" t="str">
        <f>IF('Mapa final SI'!AH368="","",'Mapa final SI'!AH368)</f>
        <v/>
      </c>
      <c r="M365" s="357" t="str">
        <f>IF('Mapa final SI'!T368="","",'Mapa final SI'!T368)</f>
        <v/>
      </c>
      <c r="N365" s="428"/>
      <c r="O365" s="428"/>
      <c r="P365" s="428"/>
      <c r="Q365" s="429"/>
    </row>
    <row r="366" spans="1:17" ht="51.75" customHeight="1" x14ac:dyDescent="0.25">
      <c r="A366" s="118" t="s">
        <v>898</v>
      </c>
      <c r="B366" s="719"/>
      <c r="C366" s="721"/>
      <c r="D366" s="723"/>
      <c r="E366" s="721"/>
      <c r="F366" s="724"/>
      <c r="G366" s="724"/>
      <c r="H366" s="734"/>
      <c r="I366" s="356" t="str">
        <f>IF('Mapa final SI'!AC369="","",'Mapa final SI'!AC369)</f>
        <v/>
      </c>
      <c r="J366" s="356" t="str">
        <f>IF('Mapa final SI'!AE369="","",'Mapa final SI'!AE369)</f>
        <v/>
      </c>
      <c r="K366" s="356" t="str">
        <f t="shared" si="5"/>
        <v/>
      </c>
      <c r="L366" s="356" t="str">
        <f>IF('Mapa final SI'!AH369="","",'Mapa final SI'!AH369)</f>
        <v/>
      </c>
      <c r="M366" s="357" t="str">
        <f>IF('Mapa final SI'!T369="","",'Mapa final SI'!T369)</f>
        <v/>
      </c>
      <c r="N366" s="428"/>
      <c r="O366" s="428"/>
      <c r="P366" s="428"/>
      <c r="Q366" s="429"/>
    </row>
    <row r="367" spans="1:17" ht="51.75" customHeight="1" x14ac:dyDescent="0.25">
      <c r="A367" s="118" t="s">
        <v>899</v>
      </c>
      <c r="B367" s="718"/>
      <c r="C367" s="720" t="str">
        <f>IF('Mapa final SI'!G370="","",'Mapa final SI'!G370)</f>
        <v/>
      </c>
      <c r="D367" s="722"/>
      <c r="E367" s="720" t="str">
        <f>IF('Mapa final SI'!F370="","",'Mapa final SI'!F370)</f>
        <v/>
      </c>
      <c r="F367" s="733" t="str">
        <f>IF('Mapa final SI'!L370="","",'Mapa final SI'!L370)</f>
        <v/>
      </c>
      <c r="G367" s="733" t="str">
        <f>IF('Mapa final SI'!P370="","",'Mapa final SI'!P370)</f>
        <v/>
      </c>
      <c r="H367" s="8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
        <v/>
      </c>
      <c r="L367" s="356" t="str">
        <f>IF('Mapa final SI'!AH370="","",'Mapa final SI'!AH370)</f>
        <v/>
      </c>
      <c r="M367" s="357" t="str">
        <f>IF('Mapa final SI'!T370="","",'Mapa final SI'!T370)</f>
        <v/>
      </c>
      <c r="N367" s="428"/>
      <c r="O367" s="428"/>
      <c r="P367" s="428"/>
      <c r="Q367" s="429"/>
    </row>
    <row r="368" spans="1:17" ht="51.75" customHeight="1" x14ac:dyDescent="0.25">
      <c r="A368" s="118" t="s">
        <v>900</v>
      </c>
      <c r="B368" s="719"/>
      <c r="C368" s="721"/>
      <c r="D368" s="723"/>
      <c r="E368" s="721"/>
      <c r="F368" s="724"/>
      <c r="G368" s="724"/>
      <c r="H368" s="837"/>
      <c r="I368" s="356" t="str">
        <f>IF('Mapa final SI'!AC371="","",'Mapa final SI'!AC371)</f>
        <v/>
      </c>
      <c r="J368" s="356" t="str">
        <f>IF('Mapa final SI'!AE371="","",'Mapa final SI'!AE371)</f>
        <v/>
      </c>
      <c r="K368" s="356" t="str">
        <f t="shared" si="5"/>
        <v/>
      </c>
      <c r="L368" s="356" t="str">
        <f>IF('Mapa final SI'!AH371="","",'Mapa final SI'!AH371)</f>
        <v/>
      </c>
      <c r="M368" s="357" t="str">
        <f>IF('Mapa final SI'!T371="","",'Mapa final SI'!T371)</f>
        <v/>
      </c>
      <c r="N368" s="428"/>
      <c r="O368" s="428"/>
      <c r="P368" s="428"/>
      <c r="Q368" s="429"/>
    </row>
    <row r="369" spans="1:17" ht="51.75" customHeight="1" x14ac:dyDescent="0.25">
      <c r="A369" s="118" t="s">
        <v>901</v>
      </c>
      <c r="B369" s="719"/>
      <c r="C369" s="721"/>
      <c r="D369" s="723"/>
      <c r="E369" s="721"/>
      <c r="F369" s="724"/>
      <c r="G369" s="724"/>
      <c r="H369" s="837"/>
      <c r="I369" s="356" t="str">
        <f>IF('Mapa final SI'!AC372="","",'Mapa final SI'!AC372)</f>
        <v/>
      </c>
      <c r="J369" s="356" t="str">
        <f>IF('Mapa final SI'!AE372="","",'Mapa final SI'!AE372)</f>
        <v/>
      </c>
      <c r="K369" s="356" t="str">
        <f t="shared" si="5"/>
        <v/>
      </c>
      <c r="L369" s="356" t="str">
        <f>IF('Mapa final SI'!AH372="","",'Mapa final SI'!AH372)</f>
        <v/>
      </c>
      <c r="M369" s="357" t="str">
        <f>IF('Mapa final SI'!T372="","",'Mapa final SI'!T372)</f>
        <v/>
      </c>
      <c r="N369" s="428"/>
      <c r="O369" s="428"/>
      <c r="P369" s="428"/>
      <c r="Q369" s="429"/>
    </row>
    <row r="370" spans="1:17" ht="51.75" customHeight="1" x14ac:dyDescent="0.25">
      <c r="A370" s="118" t="s">
        <v>902</v>
      </c>
      <c r="B370" s="719"/>
      <c r="C370" s="721"/>
      <c r="D370" s="723"/>
      <c r="E370" s="721"/>
      <c r="F370" s="724"/>
      <c r="G370" s="724"/>
      <c r="H370" s="837"/>
      <c r="I370" s="356" t="str">
        <f>IF('Mapa final SI'!AC373="","",'Mapa final SI'!AC373)</f>
        <v/>
      </c>
      <c r="J370" s="356" t="str">
        <f>IF('Mapa final SI'!AE373="","",'Mapa final SI'!AE373)</f>
        <v/>
      </c>
      <c r="K370" s="356" t="str">
        <f t="shared" si="5"/>
        <v/>
      </c>
      <c r="L370" s="356" t="str">
        <f>IF('Mapa final SI'!AH373="","",'Mapa final SI'!AH373)</f>
        <v/>
      </c>
      <c r="M370" s="357" t="str">
        <f>IF('Mapa final SI'!T373="","",'Mapa final SI'!T373)</f>
        <v/>
      </c>
      <c r="N370" s="428"/>
      <c r="O370" s="428"/>
      <c r="P370" s="428"/>
      <c r="Q370" s="429"/>
    </row>
    <row r="371" spans="1:17" ht="51.75" customHeight="1" x14ac:dyDescent="0.25">
      <c r="A371" s="118" t="s">
        <v>903</v>
      </c>
      <c r="B371" s="719"/>
      <c r="C371" s="721"/>
      <c r="D371" s="723"/>
      <c r="E371" s="721"/>
      <c r="F371" s="724"/>
      <c r="G371" s="724"/>
      <c r="H371" s="837"/>
      <c r="I371" s="356" t="str">
        <f>IF('Mapa final SI'!AC374="","",'Mapa final SI'!AC374)</f>
        <v/>
      </c>
      <c r="J371" s="356" t="str">
        <f>IF('Mapa final SI'!AE374="","",'Mapa final SI'!AE374)</f>
        <v/>
      </c>
      <c r="K371" s="356" t="str">
        <f t="shared" si="5"/>
        <v/>
      </c>
      <c r="L371" s="356" t="str">
        <f>IF('Mapa final SI'!AH374="","",'Mapa final SI'!AH374)</f>
        <v/>
      </c>
      <c r="M371" s="357" t="str">
        <f>IF('Mapa final SI'!T374="","",'Mapa final SI'!T374)</f>
        <v/>
      </c>
      <c r="N371" s="428"/>
      <c r="O371" s="428"/>
      <c r="P371" s="428"/>
      <c r="Q371" s="429"/>
    </row>
    <row r="372" spans="1:17" ht="51.75" customHeight="1" x14ac:dyDescent="0.25">
      <c r="A372" s="118" t="s">
        <v>904</v>
      </c>
      <c r="B372" s="719"/>
      <c r="C372" s="721"/>
      <c r="D372" s="723"/>
      <c r="E372" s="721"/>
      <c r="F372" s="724"/>
      <c r="G372" s="724"/>
      <c r="H372" s="734"/>
      <c r="I372" s="356" t="str">
        <f>IF('Mapa final SI'!AC375="","",'Mapa final SI'!AC375)</f>
        <v/>
      </c>
      <c r="J372" s="356" t="str">
        <f>IF('Mapa final SI'!AE375="","",'Mapa final SI'!AE375)</f>
        <v/>
      </c>
      <c r="K372" s="356" t="str">
        <f t="shared" si="5"/>
        <v/>
      </c>
      <c r="L372" s="356" t="str">
        <f>IF('Mapa final SI'!AH375="","",'Mapa final SI'!AH375)</f>
        <v/>
      </c>
      <c r="M372" s="357" t="str">
        <f>IF('Mapa final SI'!T375="","",'Mapa final SI'!T375)</f>
        <v/>
      </c>
      <c r="N372" s="428"/>
      <c r="O372" s="428"/>
      <c r="P372" s="428"/>
      <c r="Q372" s="429"/>
    </row>
    <row r="373" spans="1:17" ht="51.75" customHeight="1" x14ac:dyDescent="0.25">
      <c r="A373" s="118" t="s">
        <v>905</v>
      </c>
      <c r="B373" s="718"/>
      <c r="C373" s="720" t="str">
        <f>IF('Mapa final SI'!G376="","",'Mapa final SI'!G376)</f>
        <v/>
      </c>
      <c r="D373" s="722"/>
      <c r="E373" s="720" t="str">
        <f>IF('Mapa final SI'!F376="","",'Mapa final SI'!F376)</f>
        <v/>
      </c>
      <c r="F373" s="733" t="str">
        <f>IF('Mapa final SI'!L376="","",'Mapa final SI'!L376)</f>
        <v/>
      </c>
      <c r="G373" s="733" t="str">
        <f>IF('Mapa final SI'!P376="","",'Mapa final SI'!P376)</f>
        <v/>
      </c>
      <c r="H373" s="8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
        <v/>
      </c>
      <c r="L373" s="356" t="str">
        <f>IF('Mapa final SI'!AH376="","",'Mapa final SI'!AH376)</f>
        <v/>
      </c>
      <c r="M373" s="357" t="str">
        <f>IF('Mapa final SI'!T376="","",'Mapa final SI'!T376)</f>
        <v/>
      </c>
      <c r="N373" s="428"/>
      <c r="O373" s="428"/>
      <c r="P373" s="428"/>
      <c r="Q373" s="429"/>
    </row>
    <row r="374" spans="1:17" ht="51.75" customHeight="1" x14ac:dyDescent="0.25">
      <c r="A374" s="118" t="s">
        <v>906</v>
      </c>
      <c r="B374" s="719"/>
      <c r="C374" s="721"/>
      <c r="D374" s="723"/>
      <c r="E374" s="721"/>
      <c r="F374" s="724"/>
      <c r="G374" s="724"/>
      <c r="H374" s="837"/>
      <c r="I374" s="356" t="str">
        <f>IF('Mapa final SI'!AC377="","",'Mapa final SI'!AC377)</f>
        <v/>
      </c>
      <c r="J374" s="356" t="str">
        <f>IF('Mapa final SI'!AE377="","",'Mapa final SI'!AE377)</f>
        <v/>
      </c>
      <c r="K374" s="356" t="str">
        <f t="shared" si="5"/>
        <v/>
      </c>
      <c r="L374" s="356" t="str">
        <f>IF('Mapa final SI'!AH377="","",'Mapa final SI'!AH377)</f>
        <v/>
      </c>
      <c r="M374" s="357" t="str">
        <f>IF('Mapa final SI'!T377="","",'Mapa final SI'!T377)</f>
        <v/>
      </c>
      <c r="N374" s="428"/>
      <c r="O374" s="428"/>
      <c r="P374" s="428"/>
      <c r="Q374" s="429"/>
    </row>
    <row r="375" spans="1:17" ht="51.75" customHeight="1" x14ac:dyDescent="0.25">
      <c r="A375" s="118" t="s">
        <v>907</v>
      </c>
      <c r="B375" s="719"/>
      <c r="C375" s="721"/>
      <c r="D375" s="723"/>
      <c r="E375" s="721"/>
      <c r="F375" s="724"/>
      <c r="G375" s="724"/>
      <c r="H375" s="837"/>
      <c r="I375" s="356" t="str">
        <f>IF('Mapa final SI'!AC378="","",'Mapa final SI'!AC378)</f>
        <v/>
      </c>
      <c r="J375" s="356" t="str">
        <f>IF('Mapa final SI'!AE378="","",'Mapa final SI'!AE378)</f>
        <v/>
      </c>
      <c r="K375" s="356" t="str">
        <f t="shared" si="5"/>
        <v/>
      </c>
      <c r="L375" s="356" t="str">
        <f>IF('Mapa final SI'!AH378="","",'Mapa final SI'!AH378)</f>
        <v/>
      </c>
      <c r="M375" s="357" t="str">
        <f>IF('Mapa final SI'!T378="","",'Mapa final SI'!T378)</f>
        <v/>
      </c>
      <c r="N375" s="428"/>
      <c r="O375" s="428"/>
      <c r="P375" s="428"/>
      <c r="Q375" s="429"/>
    </row>
    <row r="376" spans="1:17" ht="51.75" customHeight="1" x14ac:dyDescent="0.25">
      <c r="A376" s="118" t="s">
        <v>908</v>
      </c>
      <c r="B376" s="719"/>
      <c r="C376" s="721"/>
      <c r="D376" s="723"/>
      <c r="E376" s="721"/>
      <c r="F376" s="724"/>
      <c r="G376" s="724"/>
      <c r="H376" s="837"/>
      <c r="I376" s="356" t="str">
        <f>IF('Mapa final SI'!AC379="","",'Mapa final SI'!AC379)</f>
        <v/>
      </c>
      <c r="J376" s="356" t="str">
        <f>IF('Mapa final SI'!AE379="","",'Mapa final SI'!AE379)</f>
        <v/>
      </c>
      <c r="K376" s="356" t="str">
        <f t="shared" si="5"/>
        <v/>
      </c>
      <c r="L376" s="356" t="str">
        <f>IF('Mapa final SI'!AH379="","",'Mapa final SI'!AH379)</f>
        <v/>
      </c>
      <c r="M376" s="357" t="str">
        <f>IF('Mapa final SI'!T379="","",'Mapa final SI'!T379)</f>
        <v/>
      </c>
      <c r="N376" s="428"/>
      <c r="O376" s="428"/>
      <c r="P376" s="428"/>
      <c r="Q376" s="429"/>
    </row>
    <row r="377" spans="1:17" ht="51.75" customHeight="1" x14ac:dyDescent="0.25">
      <c r="A377" s="118" t="s">
        <v>909</v>
      </c>
      <c r="B377" s="719"/>
      <c r="C377" s="721"/>
      <c r="D377" s="723"/>
      <c r="E377" s="721"/>
      <c r="F377" s="724"/>
      <c r="G377" s="724"/>
      <c r="H377" s="837"/>
      <c r="I377" s="356" t="str">
        <f>IF('Mapa final SI'!AC380="","",'Mapa final SI'!AC380)</f>
        <v/>
      </c>
      <c r="J377" s="356" t="str">
        <f>IF('Mapa final SI'!AE380="","",'Mapa final SI'!AE380)</f>
        <v/>
      </c>
      <c r="K377" s="356" t="str">
        <f t="shared" si="5"/>
        <v/>
      </c>
      <c r="L377" s="356" t="str">
        <f>IF('Mapa final SI'!AH380="","",'Mapa final SI'!AH380)</f>
        <v/>
      </c>
      <c r="M377" s="357" t="str">
        <f>IF('Mapa final SI'!T380="","",'Mapa final SI'!T380)</f>
        <v/>
      </c>
      <c r="N377" s="428"/>
      <c r="O377" s="428"/>
      <c r="P377" s="428"/>
      <c r="Q377" s="429"/>
    </row>
    <row r="378" spans="1:17" ht="51.75" customHeight="1" x14ac:dyDescent="0.25">
      <c r="A378" s="118" t="s">
        <v>910</v>
      </c>
      <c r="B378" s="719"/>
      <c r="C378" s="721"/>
      <c r="D378" s="723"/>
      <c r="E378" s="721"/>
      <c r="F378" s="724"/>
      <c r="G378" s="724"/>
      <c r="H378" s="734"/>
      <c r="I378" s="356" t="str">
        <f>IF('Mapa final SI'!AC381="","",'Mapa final SI'!AC381)</f>
        <v/>
      </c>
      <c r="J378" s="356" t="str">
        <f>IF('Mapa final SI'!AE381="","",'Mapa final SI'!AE381)</f>
        <v/>
      </c>
      <c r="K378" s="356" t="str">
        <f t="shared" si="5"/>
        <v/>
      </c>
      <c r="L378" s="356" t="str">
        <f>IF('Mapa final SI'!AH381="","",'Mapa final SI'!AH381)</f>
        <v/>
      </c>
      <c r="M378" s="357" t="str">
        <f>IF('Mapa final SI'!T381="","",'Mapa final SI'!T381)</f>
        <v/>
      </c>
      <c r="N378" s="428"/>
      <c r="O378" s="428"/>
      <c r="P378" s="428"/>
      <c r="Q378" s="429"/>
    </row>
    <row r="379" spans="1:17" ht="51.75" customHeight="1" x14ac:dyDescent="0.25">
      <c r="A379" s="118" t="s">
        <v>911</v>
      </c>
      <c r="B379" s="718"/>
      <c r="C379" s="720" t="str">
        <f>IF('Mapa final SI'!G382="","",'Mapa final SI'!G382)</f>
        <v/>
      </c>
      <c r="D379" s="722"/>
      <c r="E379" s="720" t="str">
        <f>IF('Mapa final SI'!F382="","",'Mapa final SI'!F382)</f>
        <v/>
      </c>
      <c r="F379" s="733" t="str">
        <f>IF('Mapa final SI'!L382="","",'Mapa final SI'!L382)</f>
        <v/>
      </c>
      <c r="G379" s="733" t="str">
        <f>IF('Mapa final SI'!P382="","",'Mapa final SI'!P382)</f>
        <v/>
      </c>
      <c r="H379" s="8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
        <v/>
      </c>
      <c r="L379" s="356" t="str">
        <f>IF('Mapa final SI'!AH382="","",'Mapa final SI'!AH382)</f>
        <v/>
      </c>
      <c r="M379" s="357" t="str">
        <f>IF('Mapa final SI'!T382="","",'Mapa final SI'!T382)</f>
        <v/>
      </c>
      <c r="N379" s="428"/>
      <c r="O379" s="428"/>
      <c r="P379" s="428"/>
      <c r="Q379" s="429"/>
    </row>
    <row r="380" spans="1:17" ht="51.75" customHeight="1" x14ac:dyDescent="0.25">
      <c r="A380" s="118" t="s">
        <v>912</v>
      </c>
      <c r="B380" s="719"/>
      <c r="C380" s="721"/>
      <c r="D380" s="723"/>
      <c r="E380" s="721"/>
      <c r="F380" s="724"/>
      <c r="G380" s="724"/>
      <c r="H380" s="837"/>
      <c r="I380" s="356" t="str">
        <f>IF('Mapa final SI'!AC383="","",'Mapa final SI'!AC383)</f>
        <v/>
      </c>
      <c r="J380" s="356" t="str">
        <f>IF('Mapa final SI'!AE383="","",'Mapa final SI'!AE383)</f>
        <v/>
      </c>
      <c r="K380" s="356" t="str">
        <f t="shared" si="5"/>
        <v/>
      </c>
      <c r="L380" s="356" t="str">
        <f>IF('Mapa final SI'!AH383="","",'Mapa final SI'!AH383)</f>
        <v/>
      </c>
      <c r="M380" s="357" t="str">
        <f>IF('Mapa final SI'!T383="","",'Mapa final SI'!T383)</f>
        <v/>
      </c>
      <c r="N380" s="428"/>
      <c r="O380" s="428"/>
      <c r="P380" s="428"/>
      <c r="Q380" s="429"/>
    </row>
    <row r="381" spans="1:17" ht="51.75" customHeight="1" x14ac:dyDescent="0.25">
      <c r="A381" s="118" t="s">
        <v>913</v>
      </c>
      <c r="B381" s="719"/>
      <c r="C381" s="721"/>
      <c r="D381" s="723"/>
      <c r="E381" s="721"/>
      <c r="F381" s="724"/>
      <c r="G381" s="724"/>
      <c r="H381" s="837"/>
      <c r="I381" s="356" t="str">
        <f>IF('Mapa final SI'!AC384="","",'Mapa final SI'!AC384)</f>
        <v/>
      </c>
      <c r="J381" s="356" t="str">
        <f>IF('Mapa final SI'!AE384="","",'Mapa final SI'!AE384)</f>
        <v/>
      </c>
      <c r="K381" s="356" t="str">
        <f t="shared" si="5"/>
        <v/>
      </c>
      <c r="L381" s="356" t="str">
        <f>IF('Mapa final SI'!AH384="","",'Mapa final SI'!AH384)</f>
        <v/>
      </c>
      <c r="M381" s="357" t="str">
        <f>IF('Mapa final SI'!T384="","",'Mapa final SI'!T384)</f>
        <v/>
      </c>
      <c r="N381" s="428"/>
      <c r="O381" s="428"/>
      <c r="P381" s="428"/>
      <c r="Q381" s="429"/>
    </row>
    <row r="382" spans="1:17" ht="51.75" customHeight="1" x14ac:dyDescent="0.25">
      <c r="A382" s="118" t="s">
        <v>914</v>
      </c>
      <c r="B382" s="719"/>
      <c r="C382" s="721"/>
      <c r="D382" s="723"/>
      <c r="E382" s="721"/>
      <c r="F382" s="724"/>
      <c r="G382" s="724"/>
      <c r="H382" s="837"/>
      <c r="I382" s="356" t="str">
        <f>IF('Mapa final SI'!AC385="","",'Mapa final SI'!AC385)</f>
        <v/>
      </c>
      <c r="J382" s="356" t="str">
        <f>IF('Mapa final SI'!AE385="","",'Mapa final SI'!AE385)</f>
        <v/>
      </c>
      <c r="K382" s="356" t="str">
        <f t="shared" si="5"/>
        <v/>
      </c>
      <c r="L382" s="356" t="str">
        <f>IF('Mapa final SI'!AH385="","",'Mapa final SI'!AH385)</f>
        <v/>
      </c>
      <c r="M382" s="357" t="str">
        <f>IF('Mapa final SI'!T385="","",'Mapa final SI'!T385)</f>
        <v/>
      </c>
      <c r="N382" s="428"/>
      <c r="O382" s="428"/>
      <c r="P382" s="428"/>
      <c r="Q382" s="429"/>
    </row>
    <row r="383" spans="1:17" ht="51.75" customHeight="1" x14ac:dyDescent="0.25">
      <c r="A383" s="118" t="s">
        <v>915</v>
      </c>
      <c r="B383" s="719"/>
      <c r="C383" s="721"/>
      <c r="D383" s="723"/>
      <c r="E383" s="721"/>
      <c r="F383" s="724"/>
      <c r="G383" s="724"/>
      <c r="H383" s="837"/>
      <c r="I383" s="356" t="str">
        <f>IF('Mapa final SI'!AC386="","",'Mapa final SI'!AC386)</f>
        <v/>
      </c>
      <c r="J383" s="356" t="str">
        <f>IF('Mapa final SI'!AE386="","",'Mapa final SI'!AE386)</f>
        <v/>
      </c>
      <c r="K383" s="356" t="str">
        <f t="shared" si="5"/>
        <v/>
      </c>
      <c r="L383" s="356" t="str">
        <f>IF('Mapa final SI'!AH386="","",'Mapa final SI'!AH386)</f>
        <v/>
      </c>
      <c r="M383" s="357" t="str">
        <f>IF('Mapa final SI'!T386="","",'Mapa final SI'!T386)</f>
        <v/>
      </c>
      <c r="N383" s="428"/>
      <c r="O383" s="428"/>
      <c r="P383" s="428"/>
      <c r="Q383" s="429"/>
    </row>
    <row r="384" spans="1:17" ht="51.75" customHeight="1" x14ac:dyDescent="0.25">
      <c r="A384" s="118" t="s">
        <v>916</v>
      </c>
      <c r="B384" s="719"/>
      <c r="C384" s="721"/>
      <c r="D384" s="723"/>
      <c r="E384" s="721"/>
      <c r="F384" s="724"/>
      <c r="G384" s="724"/>
      <c r="H384" s="734"/>
      <c r="I384" s="356" t="str">
        <f>IF('Mapa final SI'!AC387="","",'Mapa final SI'!AC387)</f>
        <v/>
      </c>
      <c r="J384" s="356" t="str">
        <f>IF('Mapa final SI'!AE387="","",'Mapa final SI'!AE387)</f>
        <v/>
      </c>
      <c r="K384" s="356" t="str">
        <f t="shared" si="5"/>
        <v/>
      </c>
      <c r="L384" s="356" t="str">
        <f>IF('Mapa final SI'!AH387="","",'Mapa final SI'!AH387)</f>
        <v/>
      </c>
      <c r="M384" s="357" t="str">
        <f>IF('Mapa final SI'!T387="","",'Mapa final SI'!T387)</f>
        <v/>
      </c>
      <c r="N384" s="428"/>
      <c r="O384" s="428"/>
      <c r="P384" s="428"/>
      <c r="Q384" s="429"/>
    </row>
    <row r="385" spans="1:17" ht="51.75" customHeight="1" x14ac:dyDescent="0.25">
      <c r="A385" s="118" t="s">
        <v>917</v>
      </c>
      <c r="B385" s="718"/>
      <c r="C385" s="720" t="str">
        <f>IF('Mapa final SI'!G388="","",'Mapa final SI'!G388)</f>
        <v/>
      </c>
      <c r="D385" s="722"/>
      <c r="E385" s="720" t="str">
        <f>IF('Mapa final SI'!F388="","",'Mapa final SI'!F388)</f>
        <v/>
      </c>
      <c r="F385" s="733" t="str">
        <f>IF('Mapa final SI'!L388="","",'Mapa final SI'!L388)</f>
        <v/>
      </c>
      <c r="G385" s="733" t="str">
        <f>IF('Mapa final SI'!P388="","",'Mapa final SI'!P388)</f>
        <v/>
      </c>
      <c r="H385" s="8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
        <v/>
      </c>
      <c r="L385" s="356" t="str">
        <f>IF('Mapa final SI'!AH388="","",'Mapa final SI'!AH388)</f>
        <v/>
      </c>
      <c r="M385" s="357" t="str">
        <f>IF('Mapa final SI'!T388="","",'Mapa final SI'!T388)</f>
        <v/>
      </c>
      <c r="N385" s="428"/>
      <c r="O385" s="428"/>
      <c r="P385" s="428"/>
      <c r="Q385" s="429"/>
    </row>
    <row r="386" spans="1:17" ht="51.75" customHeight="1" x14ac:dyDescent="0.25">
      <c r="A386" s="118" t="s">
        <v>918</v>
      </c>
      <c r="B386" s="719"/>
      <c r="C386" s="721"/>
      <c r="D386" s="723"/>
      <c r="E386" s="721"/>
      <c r="F386" s="724"/>
      <c r="G386" s="724"/>
      <c r="H386" s="837"/>
      <c r="I386" s="356" t="str">
        <f>IF('Mapa final SI'!AC389="","",'Mapa final SI'!AC389)</f>
        <v/>
      </c>
      <c r="J386" s="356" t="str">
        <f>IF('Mapa final SI'!AE389="","",'Mapa final SI'!AE389)</f>
        <v/>
      </c>
      <c r="K386" s="356" t="str">
        <f t="shared" si="5"/>
        <v/>
      </c>
      <c r="L386" s="356" t="str">
        <f>IF('Mapa final SI'!AH389="","",'Mapa final SI'!AH389)</f>
        <v/>
      </c>
      <c r="M386" s="357" t="str">
        <f>IF('Mapa final SI'!T389="","",'Mapa final SI'!T389)</f>
        <v/>
      </c>
      <c r="N386" s="428"/>
      <c r="O386" s="428"/>
      <c r="P386" s="428"/>
      <c r="Q386" s="429"/>
    </row>
    <row r="387" spans="1:17" ht="51.75" customHeight="1" x14ac:dyDescent="0.25">
      <c r="A387" s="118" t="s">
        <v>919</v>
      </c>
      <c r="B387" s="719"/>
      <c r="C387" s="721"/>
      <c r="D387" s="723"/>
      <c r="E387" s="721"/>
      <c r="F387" s="724"/>
      <c r="G387" s="724"/>
      <c r="H387" s="837"/>
      <c r="I387" s="356" t="str">
        <f>IF('Mapa final SI'!AC390="","",'Mapa final SI'!AC390)</f>
        <v/>
      </c>
      <c r="J387" s="356" t="str">
        <f>IF('Mapa final SI'!AE390="","",'Mapa final SI'!AE390)</f>
        <v/>
      </c>
      <c r="K387" s="356" t="str">
        <f t="shared" si="5"/>
        <v/>
      </c>
      <c r="L387" s="356" t="str">
        <f>IF('Mapa final SI'!AH390="","",'Mapa final SI'!AH390)</f>
        <v/>
      </c>
      <c r="M387" s="357" t="str">
        <f>IF('Mapa final SI'!T390="","",'Mapa final SI'!T390)</f>
        <v/>
      </c>
      <c r="N387" s="428"/>
      <c r="O387" s="428"/>
      <c r="P387" s="428"/>
      <c r="Q387" s="429"/>
    </row>
    <row r="388" spans="1:17" ht="51.75" customHeight="1" x14ac:dyDescent="0.25">
      <c r="A388" s="118" t="s">
        <v>920</v>
      </c>
      <c r="B388" s="719"/>
      <c r="C388" s="721"/>
      <c r="D388" s="723"/>
      <c r="E388" s="721"/>
      <c r="F388" s="724"/>
      <c r="G388" s="724"/>
      <c r="H388" s="837"/>
      <c r="I388" s="356" t="str">
        <f>IF('Mapa final SI'!AC391="","",'Mapa final SI'!AC391)</f>
        <v/>
      </c>
      <c r="J388" s="356" t="str">
        <f>IF('Mapa final SI'!AE391="","",'Mapa final SI'!AE391)</f>
        <v/>
      </c>
      <c r="K388" s="356" t="str">
        <f t="shared" si="5"/>
        <v/>
      </c>
      <c r="L388" s="356" t="str">
        <f>IF('Mapa final SI'!AH391="","",'Mapa final SI'!AH391)</f>
        <v/>
      </c>
      <c r="M388" s="357" t="str">
        <f>IF('Mapa final SI'!T391="","",'Mapa final SI'!T391)</f>
        <v/>
      </c>
      <c r="N388" s="428"/>
      <c r="O388" s="428"/>
      <c r="P388" s="428"/>
      <c r="Q388" s="429"/>
    </row>
    <row r="389" spans="1:17" ht="51.75" customHeight="1" x14ac:dyDescent="0.25">
      <c r="A389" s="118" t="s">
        <v>921</v>
      </c>
      <c r="B389" s="719"/>
      <c r="C389" s="721"/>
      <c r="D389" s="723"/>
      <c r="E389" s="721"/>
      <c r="F389" s="724"/>
      <c r="G389" s="724"/>
      <c r="H389" s="837"/>
      <c r="I389" s="356" t="str">
        <f>IF('Mapa final SI'!AC392="","",'Mapa final SI'!AC392)</f>
        <v/>
      </c>
      <c r="J389" s="356" t="str">
        <f>IF('Mapa final SI'!AE392="","",'Mapa final SI'!AE392)</f>
        <v/>
      </c>
      <c r="K389" s="356" t="str">
        <f t="shared" si="5"/>
        <v/>
      </c>
      <c r="L389" s="356" t="str">
        <f>IF('Mapa final SI'!AH392="","",'Mapa final SI'!AH392)</f>
        <v/>
      </c>
      <c r="M389" s="357" t="str">
        <f>IF('Mapa final SI'!T392="","",'Mapa final SI'!T392)</f>
        <v/>
      </c>
      <c r="N389" s="428"/>
      <c r="O389" s="428"/>
      <c r="P389" s="428"/>
      <c r="Q389" s="429"/>
    </row>
    <row r="390" spans="1:17" ht="51.75" customHeight="1" x14ac:dyDescent="0.25">
      <c r="A390" s="118" t="s">
        <v>922</v>
      </c>
      <c r="B390" s="719"/>
      <c r="C390" s="721"/>
      <c r="D390" s="723"/>
      <c r="E390" s="721"/>
      <c r="F390" s="724"/>
      <c r="G390" s="724"/>
      <c r="H390" s="734"/>
      <c r="I390" s="356" t="str">
        <f>IF('Mapa final SI'!AC393="","",'Mapa final SI'!AC393)</f>
        <v/>
      </c>
      <c r="J390" s="356" t="str">
        <f>IF('Mapa final SI'!AE393="","",'Mapa final SI'!AE393)</f>
        <v/>
      </c>
      <c r="K390" s="356" t="str">
        <f t="shared" si="5"/>
        <v/>
      </c>
      <c r="L390" s="356" t="str">
        <f>IF('Mapa final SI'!AH393="","",'Mapa final SI'!AH393)</f>
        <v/>
      </c>
      <c r="M390" s="357" t="str">
        <f>IF('Mapa final SI'!T393="","",'Mapa final SI'!T393)</f>
        <v/>
      </c>
      <c r="N390" s="428"/>
      <c r="O390" s="428"/>
      <c r="P390" s="428"/>
      <c r="Q390" s="429"/>
    </row>
    <row r="391" spans="1:17" ht="51.75" customHeight="1" x14ac:dyDescent="0.25">
      <c r="A391" s="118" t="s">
        <v>923</v>
      </c>
      <c r="B391" s="718"/>
      <c r="C391" s="720" t="str">
        <f>IF('Mapa final SI'!G394="","",'Mapa final SI'!G394)</f>
        <v/>
      </c>
      <c r="D391" s="722"/>
      <c r="E391" s="720" t="str">
        <f>IF('Mapa final SI'!F394="","",'Mapa final SI'!F394)</f>
        <v/>
      </c>
      <c r="F391" s="733" t="str">
        <f>IF('Mapa final SI'!L394="","",'Mapa final SI'!L394)</f>
        <v/>
      </c>
      <c r="G391" s="733" t="str">
        <f>IF('Mapa final SI'!P394="","",'Mapa final SI'!P394)</f>
        <v/>
      </c>
      <c r="H391" s="8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
        <v/>
      </c>
      <c r="L391" s="356" t="str">
        <f>IF('Mapa final SI'!AH394="","",'Mapa final SI'!AH394)</f>
        <v/>
      </c>
      <c r="M391" s="357" t="str">
        <f>IF('Mapa final SI'!T394="","",'Mapa final SI'!T394)</f>
        <v/>
      </c>
      <c r="N391" s="428"/>
      <c r="O391" s="428"/>
      <c r="P391" s="428"/>
      <c r="Q391" s="429"/>
    </row>
    <row r="392" spans="1:17" ht="51.75" customHeight="1" x14ac:dyDescent="0.25">
      <c r="A392" s="118" t="s">
        <v>924</v>
      </c>
      <c r="B392" s="719"/>
      <c r="C392" s="721"/>
      <c r="D392" s="723"/>
      <c r="E392" s="721"/>
      <c r="F392" s="724"/>
      <c r="G392" s="724"/>
      <c r="H392" s="837"/>
      <c r="I392" s="356" t="str">
        <f>IF('Mapa final SI'!AC395="","",'Mapa final SI'!AC395)</f>
        <v/>
      </c>
      <c r="J392" s="356" t="str">
        <f>IF('Mapa final SI'!AE395="","",'Mapa final SI'!AE395)</f>
        <v/>
      </c>
      <c r="K392" s="356"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8"/>
      <c r="O392" s="428"/>
      <c r="P392" s="428"/>
      <c r="Q392" s="429"/>
    </row>
    <row r="393" spans="1:17" ht="51.75" customHeight="1" x14ac:dyDescent="0.25">
      <c r="A393" s="118" t="s">
        <v>925</v>
      </c>
      <c r="B393" s="719"/>
      <c r="C393" s="721"/>
      <c r="D393" s="723"/>
      <c r="E393" s="721"/>
      <c r="F393" s="724"/>
      <c r="G393" s="724"/>
      <c r="H393" s="837"/>
      <c r="I393" s="356" t="str">
        <f>IF('Mapa final SI'!AC396="","",'Mapa final SI'!AC396)</f>
        <v/>
      </c>
      <c r="J393" s="356" t="str">
        <f>IF('Mapa final SI'!AE396="","",'Mapa final SI'!AE396)</f>
        <v/>
      </c>
      <c r="K393" s="356" t="str">
        <f t="shared" si="6"/>
        <v/>
      </c>
      <c r="L393" s="356" t="str">
        <f>IF('Mapa final SI'!AH396="","",'Mapa final SI'!AH396)</f>
        <v/>
      </c>
      <c r="M393" s="357" t="str">
        <f>IF('Mapa final SI'!T396="","",'Mapa final SI'!T396)</f>
        <v/>
      </c>
      <c r="N393" s="428"/>
      <c r="O393" s="428"/>
      <c r="P393" s="428"/>
      <c r="Q393" s="429"/>
    </row>
    <row r="394" spans="1:17" ht="51.75" customHeight="1" x14ac:dyDescent="0.25">
      <c r="A394" s="118" t="s">
        <v>926</v>
      </c>
      <c r="B394" s="719"/>
      <c r="C394" s="721"/>
      <c r="D394" s="723"/>
      <c r="E394" s="721"/>
      <c r="F394" s="724"/>
      <c r="G394" s="724"/>
      <c r="H394" s="837"/>
      <c r="I394" s="356" t="str">
        <f>IF('Mapa final SI'!AC397="","",'Mapa final SI'!AC397)</f>
        <v/>
      </c>
      <c r="J394" s="356" t="str">
        <f>IF('Mapa final SI'!AE397="","",'Mapa final SI'!AE397)</f>
        <v/>
      </c>
      <c r="K394" s="356" t="str">
        <f t="shared" si="6"/>
        <v/>
      </c>
      <c r="L394" s="356" t="str">
        <f>IF('Mapa final SI'!AH397="","",'Mapa final SI'!AH397)</f>
        <v/>
      </c>
      <c r="M394" s="357" t="str">
        <f>IF('Mapa final SI'!T397="","",'Mapa final SI'!T397)</f>
        <v/>
      </c>
      <c r="N394" s="428"/>
      <c r="O394" s="428"/>
      <c r="P394" s="428"/>
      <c r="Q394" s="429"/>
    </row>
    <row r="395" spans="1:17" ht="51.75" customHeight="1" x14ac:dyDescent="0.25">
      <c r="A395" s="118" t="s">
        <v>927</v>
      </c>
      <c r="B395" s="719"/>
      <c r="C395" s="721"/>
      <c r="D395" s="723"/>
      <c r="E395" s="721"/>
      <c r="F395" s="724"/>
      <c r="G395" s="724"/>
      <c r="H395" s="837"/>
      <c r="I395" s="356" t="str">
        <f>IF('Mapa final SI'!AC398="","",'Mapa final SI'!AC398)</f>
        <v/>
      </c>
      <c r="J395" s="356" t="str">
        <f>IF('Mapa final SI'!AE398="","",'Mapa final SI'!AE398)</f>
        <v/>
      </c>
      <c r="K395" s="356" t="str">
        <f t="shared" si="6"/>
        <v/>
      </c>
      <c r="L395" s="356" t="str">
        <f>IF('Mapa final SI'!AH398="","",'Mapa final SI'!AH398)</f>
        <v/>
      </c>
      <c r="M395" s="357" t="str">
        <f>IF('Mapa final SI'!T398="","",'Mapa final SI'!T398)</f>
        <v/>
      </c>
      <c r="N395" s="428"/>
      <c r="O395" s="428"/>
      <c r="P395" s="428"/>
      <c r="Q395" s="429"/>
    </row>
    <row r="396" spans="1:17" ht="51.75" customHeight="1" x14ac:dyDescent="0.25">
      <c r="A396" s="118" t="s">
        <v>928</v>
      </c>
      <c r="B396" s="719"/>
      <c r="C396" s="721"/>
      <c r="D396" s="723"/>
      <c r="E396" s="721"/>
      <c r="F396" s="724"/>
      <c r="G396" s="724"/>
      <c r="H396" s="734"/>
      <c r="I396" s="356" t="str">
        <f>IF('Mapa final SI'!AC399="","",'Mapa final SI'!AC399)</f>
        <v/>
      </c>
      <c r="J396" s="356" t="str">
        <f>IF('Mapa final SI'!AE399="","",'Mapa final SI'!AE399)</f>
        <v/>
      </c>
      <c r="K396" s="356" t="str">
        <f t="shared" si="6"/>
        <v/>
      </c>
      <c r="L396" s="356" t="str">
        <f>IF('Mapa final SI'!AH399="","",'Mapa final SI'!AH399)</f>
        <v/>
      </c>
      <c r="M396" s="357" t="str">
        <f>IF('Mapa final SI'!T399="","",'Mapa final SI'!T399)</f>
        <v/>
      </c>
      <c r="N396" s="428"/>
      <c r="O396" s="428"/>
      <c r="P396" s="428"/>
      <c r="Q396" s="429"/>
    </row>
    <row r="397" spans="1:17" ht="51.75" customHeight="1" x14ac:dyDescent="0.25">
      <c r="A397" s="118" t="s">
        <v>929</v>
      </c>
      <c r="B397" s="718"/>
      <c r="C397" s="720" t="str">
        <f>IF('Mapa final SI'!G400="","",'Mapa final SI'!G400)</f>
        <v/>
      </c>
      <c r="D397" s="722"/>
      <c r="E397" s="720" t="str">
        <f>IF('Mapa final SI'!F400="","",'Mapa final SI'!F400)</f>
        <v/>
      </c>
      <c r="F397" s="733" t="str">
        <f>IF('Mapa final SI'!L400="","",'Mapa final SI'!L400)</f>
        <v/>
      </c>
      <c r="G397" s="733" t="str">
        <f>IF('Mapa final SI'!P400="","",'Mapa final SI'!P400)</f>
        <v/>
      </c>
      <c r="H397" s="8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6"/>
        <v/>
      </c>
      <c r="L397" s="356" t="str">
        <f>IF('Mapa final SI'!AH400="","",'Mapa final SI'!AH400)</f>
        <v/>
      </c>
      <c r="M397" s="357" t="str">
        <f>IF('Mapa final SI'!T400="","",'Mapa final SI'!T400)</f>
        <v/>
      </c>
      <c r="N397" s="428"/>
      <c r="O397" s="428"/>
      <c r="P397" s="428"/>
      <c r="Q397" s="429"/>
    </row>
    <row r="398" spans="1:17" ht="51.75" customHeight="1" x14ac:dyDescent="0.25">
      <c r="A398" s="118" t="s">
        <v>930</v>
      </c>
      <c r="B398" s="719"/>
      <c r="C398" s="721"/>
      <c r="D398" s="723"/>
      <c r="E398" s="721"/>
      <c r="F398" s="724"/>
      <c r="G398" s="724"/>
      <c r="H398" s="837"/>
      <c r="I398" s="356" t="str">
        <f>IF('Mapa final SI'!AC401="","",'Mapa final SI'!AC401)</f>
        <v/>
      </c>
      <c r="J398" s="356" t="str">
        <f>IF('Mapa final SI'!AE401="","",'Mapa final SI'!AE401)</f>
        <v/>
      </c>
      <c r="K398" s="356" t="str">
        <f t="shared" si="6"/>
        <v/>
      </c>
      <c r="L398" s="356" t="str">
        <f>IF('Mapa final SI'!AH401="","",'Mapa final SI'!AH401)</f>
        <v/>
      </c>
      <c r="M398" s="357" t="str">
        <f>IF('Mapa final SI'!T401="","",'Mapa final SI'!T401)</f>
        <v/>
      </c>
      <c r="N398" s="428"/>
      <c r="O398" s="428"/>
      <c r="P398" s="428"/>
      <c r="Q398" s="429"/>
    </row>
    <row r="399" spans="1:17" ht="51.75" customHeight="1" x14ac:dyDescent="0.25">
      <c r="A399" s="118" t="s">
        <v>931</v>
      </c>
      <c r="B399" s="719"/>
      <c r="C399" s="721"/>
      <c r="D399" s="723"/>
      <c r="E399" s="721"/>
      <c r="F399" s="724"/>
      <c r="G399" s="724"/>
      <c r="H399" s="837"/>
      <c r="I399" s="356" t="str">
        <f>IF('Mapa final SI'!AC402="","",'Mapa final SI'!AC402)</f>
        <v/>
      </c>
      <c r="J399" s="356" t="str">
        <f>IF('Mapa final SI'!AE402="","",'Mapa final SI'!AE402)</f>
        <v/>
      </c>
      <c r="K399" s="356" t="str">
        <f t="shared" si="6"/>
        <v/>
      </c>
      <c r="L399" s="356" t="str">
        <f>IF('Mapa final SI'!AH402="","",'Mapa final SI'!AH402)</f>
        <v/>
      </c>
      <c r="M399" s="357" t="str">
        <f>IF('Mapa final SI'!T402="","",'Mapa final SI'!T402)</f>
        <v/>
      </c>
      <c r="N399" s="428"/>
      <c r="O399" s="428"/>
      <c r="P399" s="428"/>
      <c r="Q399" s="429"/>
    </row>
    <row r="400" spans="1:17" ht="51.75" customHeight="1" x14ac:dyDescent="0.25">
      <c r="A400" s="118" t="s">
        <v>932</v>
      </c>
      <c r="B400" s="719"/>
      <c r="C400" s="721"/>
      <c r="D400" s="723"/>
      <c r="E400" s="721"/>
      <c r="F400" s="724"/>
      <c r="G400" s="724"/>
      <c r="H400" s="837"/>
      <c r="I400" s="356" t="str">
        <f>IF('Mapa final SI'!AC403="","",'Mapa final SI'!AC403)</f>
        <v/>
      </c>
      <c r="J400" s="356" t="str">
        <f>IF('Mapa final SI'!AE403="","",'Mapa final SI'!AE403)</f>
        <v/>
      </c>
      <c r="K400" s="356" t="str">
        <f t="shared" si="6"/>
        <v/>
      </c>
      <c r="L400" s="356" t="str">
        <f>IF('Mapa final SI'!AH403="","",'Mapa final SI'!AH403)</f>
        <v/>
      </c>
      <c r="M400" s="357" t="str">
        <f>IF('Mapa final SI'!T403="","",'Mapa final SI'!T403)</f>
        <v/>
      </c>
      <c r="N400" s="428"/>
      <c r="O400" s="428"/>
      <c r="P400" s="428"/>
      <c r="Q400" s="429"/>
    </row>
    <row r="401" spans="1:17" ht="51.75" customHeight="1" x14ac:dyDescent="0.25">
      <c r="A401" s="118" t="s">
        <v>933</v>
      </c>
      <c r="B401" s="719"/>
      <c r="C401" s="721"/>
      <c r="D401" s="723"/>
      <c r="E401" s="721"/>
      <c r="F401" s="724"/>
      <c r="G401" s="724"/>
      <c r="H401" s="837"/>
      <c r="I401" s="356" t="str">
        <f>IF('Mapa final SI'!AC404="","",'Mapa final SI'!AC404)</f>
        <v/>
      </c>
      <c r="J401" s="356" t="str">
        <f>IF('Mapa final SI'!AE404="","",'Mapa final SI'!AE404)</f>
        <v/>
      </c>
      <c r="K401" s="356" t="str">
        <f t="shared" si="6"/>
        <v/>
      </c>
      <c r="L401" s="356" t="str">
        <f>IF('Mapa final SI'!AH404="","",'Mapa final SI'!AH404)</f>
        <v/>
      </c>
      <c r="M401" s="357" t="str">
        <f>IF('Mapa final SI'!T404="","",'Mapa final SI'!T404)</f>
        <v/>
      </c>
      <c r="N401" s="428"/>
      <c r="O401" s="428"/>
      <c r="P401" s="428"/>
      <c r="Q401" s="429"/>
    </row>
    <row r="402" spans="1:17" ht="51.75" customHeight="1" x14ac:dyDescent="0.25">
      <c r="A402" s="118" t="s">
        <v>934</v>
      </c>
      <c r="B402" s="719"/>
      <c r="C402" s="721"/>
      <c r="D402" s="723"/>
      <c r="E402" s="721"/>
      <c r="F402" s="724"/>
      <c r="G402" s="724"/>
      <c r="H402" s="734"/>
      <c r="I402" s="356" t="str">
        <f>IF('Mapa final SI'!AC405="","",'Mapa final SI'!AC405)</f>
        <v/>
      </c>
      <c r="J402" s="356" t="str">
        <f>IF('Mapa final SI'!AE405="","",'Mapa final SI'!AE405)</f>
        <v/>
      </c>
      <c r="K402" s="356" t="str">
        <f t="shared" si="6"/>
        <v/>
      </c>
      <c r="L402" s="356" t="str">
        <f>IF('Mapa final SI'!AH405="","",'Mapa final SI'!AH405)</f>
        <v/>
      </c>
      <c r="M402" s="357" t="str">
        <f>IF('Mapa final SI'!T405="","",'Mapa final SI'!T405)</f>
        <v/>
      </c>
      <c r="N402" s="428"/>
      <c r="O402" s="428"/>
      <c r="P402" s="428"/>
      <c r="Q402" s="429"/>
    </row>
    <row r="403" spans="1:17" ht="51.75" customHeight="1" x14ac:dyDescent="0.25">
      <c r="A403" s="118" t="s">
        <v>935</v>
      </c>
      <c r="B403" s="718"/>
      <c r="C403" s="720" t="str">
        <f>IF('Mapa final SI'!G406="","",'Mapa final SI'!G406)</f>
        <v/>
      </c>
      <c r="D403" s="722"/>
      <c r="E403" s="720" t="str">
        <f>IF('Mapa final SI'!F406="","",'Mapa final SI'!F406)</f>
        <v/>
      </c>
      <c r="F403" s="733" t="str">
        <f>IF('Mapa final SI'!L406="","",'Mapa final SI'!L406)</f>
        <v/>
      </c>
      <c r="G403" s="733" t="str">
        <f>IF('Mapa final SI'!P406="","",'Mapa final SI'!P406)</f>
        <v/>
      </c>
      <c r="H403" s="8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6"/>
        <v/>
      </c>
      <c r="L403" s="356" t="str">
        <f>IF('Mapa final SI'!AH406="","",'Mapa final SI'!AH406)</f>
        <v/>
      </c>
      <c r="M403" s="357" t="str">
        <f>IF('Mapa final SI'!T406="","",'Mapa final SI'!T406)</f>
        <v/>
      </c>
      <c r="N403" s="428"/>
      <c r="O403" s="428"/>
      <c r="P403" s="428"/>
      <c r="Q403" s="429"/>
    </row>
    <row r="404" spans="1:17" ht="51.75" customHeight="1" x14ac:dyDescent="0.25">
      <c r="A404" s="118" t="s">
        <v>936</v>
      </c>
      <c r="B404" s="719"/>
      <c r="C404" s="721"/>
      <c r="D404" s="723"/>
      <c r="E404" s="721"/>
      <c r="F404" s="724"/>
      <c r="G404" s="724"/>
      <c r="H404" s="837"/>
      <c r="I404" s="356" t="str">
        <f>IF('Mapa final SI'!AC407="","",'Mapa final SI'!AC407)</f>
        <v/>
      </c>
      <c r="J404" s="356" t="str">
        <f>IF('Mapa final SI'!AE407="","",'Mapa final SI'!AE407)</f>
        <v/>
      </c>
      <c r="K404" s="356" t="str">
        <f t="shared" si="6"/>
        <v/>
      </c>
      <c r="L404" s="356" t="str">
        <f>IF('Mapa final SI'!AH407="","",'Mapa final SI'!AH407)</f>
        <v/>
      </c>
      <c r="M404" s="357" t="str">
        <f>IF('Mapa final SI'!T407="","",'Mapa final SI'!T407)</f>
        <v/>
      </c>
      <c r="N404" s="428"/>
      <c r="O404" s="428"/>
      <c r="P404" s="428"/>
      <c r="Q404" s="429"/>
    </row>
    <row r="405" spans="1:17" ht="51.75" customHeight="1" x14ac:dyDescent="0.25">
      <c r="A405" s="118" t="s">
        <v>937</v>
      </c>
      <c r="B405" s="719"/>
      <c r="C405" s="721"/>
      <c r="D405" s="723"/>
      <c r="E405" s="721"/>
      <c r="F405" s="724"/>
      <c r="G405" s="724"/>
      <c r="H405" s="837"/>
      <c r="I405" s="356" t="str">
        <f>IF('Mapa final SI'!AC408="","",'Mapa final SI'!AC408)</f>
        <v/>
      </c>
      <c r="J405" s="356" t="str">
        <f>IF('Mapa final SI'!AE408="","",'Mapa final SI'!AE408)</f>
        <v/>
      </c>
      <c r="K405" s="356" t="str">
        <f t="shared" si="6"/>
        <v/>
      </c>
      <c r="L405" s="356" t="str">
        <f>IF('Mapa final SI'!AH408="","",'Mapa final SI'!AH408)</f>
        <v/>
      </c>
      <c r="M405" s="357" t="str">
        <f>IF('Mapa final SI'!T408="","",'Mapa final SI'!T408)</f>
        <v/>
      </c>
      <c r="N405" s="428"/>
      <c r="O405" s="428"/>
      <c r="P405" s="428"/>
      <c r="Q405" s="429"/>
    </row>
    <row r="406" spans="1:17" ht="51.75" customHeight="1" x14ac:dyDescent="0.25">
      <c r="A406" s="118" t="s">
        <v>938</v>
      </c>
      <c r="B406" s="719"/>
      <c r="C406" s="721"/>
      <c r="D406" s="723"/>
      <c r="E406" s="721"/>
      <c r="F406" s="724"/>
      <c r="G406" s="724"/>
      <c r="H406" s="837"/>
      <c r="I406" s="356" t="str">
        <f>IF('Mapa final SI'!AC409="","",'Mapa final SI'!AC409)</f>
        <v/>
      </c>
      <c r="J406" s="356" t="str">
        <f>IF('Mapa final SI'!AE409="","",'Mapa final SI'!AE409)</f>
        <v/>
      </c>
      <c r="K406" s="356" t="str">
        <f t="shared" si="6"/>
        <v/>
      </c>
      <c r="L406" s="356" t="str">
        <f>IF('Mapa final SI'!AH409="","",'Mapa final SI'!AH409)</f>
        <v/>
      </c>
      <c r="M406" s="357" t="str">
        <f>IF('Mapa final SI'!T409="","",'Mapa final SI'!T409)</f>
        <v/>
      </c>
      <c r="N406" s="428"/>
      <c r="O406" s="428"/>
      <c r="P406" s="428"/>
      <c r="Q406" s="429"/>
    </row>
    <row r="407" spans="1:17" ht="51.75" customHeight="1" x14ac:dyDescent="0.25">
      <c r="A407" s="118" t="s">
        <v>939</v>
      </c>
      <c r="B407" s="719"/>
      <c r="C407" s="721"/>
      <c r="D407" s="723"/>
      <c r="E407" s="721"/>
      <c r="F407" s="724"/>
      <c r="G407" s="724"/>
      <c r="H407" s="837"/>
      <c r="I407" s="356" t="str">
        <f>IF('Mapa final SI'!AC410="","",'Mapa final SI'!AC410)</f>
        <v/>
      </c>
      <c r="J407" s="356" t="str">
        <f>IF('Mapa final SI'!AE410="","",'Mapa final SI'!AE410)</f>
        <v/>
      </c>
      <c r="K407" s="356" t="str">
        <f t="shared" si="6"/>
        <v/>
      </c>
      <c r="L407" s="356" t="str">
        <f>IF('Mapa final SI'!AH410="","",'Mapa final SI'!AH410)</f>
        <v/>
      </c>
      <c r="M407" s="357" t="str">
        <f>IF('Mapa final SI'!T410="","",'Mapa final SI'!T410)</f>
        <v/>
      </c>
      <c r="N407" s="428"/>
      <c r="O407" s="428"/>
      <c r="P407" s="428"/>
      <c r="Q407" s="429"/>
    </row>
    <row r="408" spans="1:17" ht="51.75" customHeight="1" x14ac:dyDescent="0.25">
      <c r="A408" s="118" t="s">
        <v>940</v>
      </c>
      <c r="B408" s="719"/>
      <c r="C408" s="721"/>
      <c r="D408" s="723"/>
      <c r="E408" s="721"/>
      <c r="F408" s="724"/>
      <c r="G408" s="724"/>
      <c r="H408" s="734"/>
      <c r="I408" s="356" t="str">
        <f>IF('Mapa final SI'!AC411="","",'Mapa final SI'!AC411)</f>
        <v/>
      </c>
      <c r="J408" s="356" t="str">
        <f>IF('Mapa final SI'!AE411="","",'Mapa final SI'!AE411)</f>
        <v/>
      </c>
      <c r="K408" s="356" t="str">
        <f t="shared" si="6"/>
        <v/>
      </c>
      <c r="L408" s="356" t="str">
        <f>IF('Mapa final SI'!AH411="","",'Mapa final SI'!AH411)</f>
        <v/>
      </c>
      <c r="M408" s="357" t="str">
        <f>IF('Mapa final SI'!T411="","",'Mapa final SI'!T411)</f>
        <v/>
      </c>
      <c r="N408" s="428"/>
      <c r="O408" s="428"/>
      <c r="P408" s="428"/>
      <c r="Q408" s="429"/>
    </row>
    <row r="409" spans="1:17" ht="51.75" customHeight="1" x14ac:dyDescent="0.25">
      <c r="A409" s="118" t="s">
        <v>941</v>
      </c>
      <c r="B409" s="718"/>
      <c r="C409" s="720" t="str">
        <f>IF('Mapa final SI'!G412="","",'Mapa final SI'!G412)</f>
        <v/>
      </c>
      <c r="D409" s="722"/>
      <c r="E409" s="720" t="str">
        <f>IF('Mapa final SI'!F412="","",'Mapa final SI'!F412)</f>
        <v/>
      </c>
      <c r="F409" s="733" t="str">
        <f>IF('Mapa final SI'!L412="","",'Mapa final SI'!L412)</f>
        <v/>
      </c>
      <c r="G409" s="733" t="str">
        <f>IF('Mapa final SI'!P412="","",'Mapa final SI'!P412)</f>
        <v/>
      </c>
      <c r="H409" s="8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6"/>
        <v/>
      </c>
      <c r="L409" s="356" t="str">
        <f>IF('Mapa final SI'!AH412="","",'Mapa final SI'!AH412)</f>
        <v/>
      </c>
      <c r="M409" s="357" t="str">
        <f>IF('Mapa final SI'!T412="","",'Mapa final SI'!T412)</f>
        <v/>
      </c>
      <c r="N409" s="428"/>
      <c r="O409" s="428"/>
      <c r="P409" s="428"/>
      <c r="Q409" s="429"/>
    </row>
    <row r="410" spans="1:17" ht="51.75" customHeight="1" x14ac:dyDescent="0.25">
      <c r="A410" s="118" t="s">
        <v>942</v>
      </c>
      <c r="B410" s="719"/>
      <c r="C410" s="721"/>
      <c r="D410" s="723"/>
      <c r="E410" s="721"/>
      <c r="F410" s="724"/>
      <c r="G410" s="724"/>
      <c r="H410" s="837"/>
      <c r="I410" s="356" t="str">
        <f>IF('Mapa final SI'!AC413="","",'Mapa final SI'!AC413)</f>
        <v/>
      </c>
      <c r="J410" s="356" t="str">
        <f>IF('Mapa final SI'!AE413="","",'Mapa final SI'!AE413)</f>
        <v/>
      </c>
      <c r="K410" s="356" t="str">
        <f t="shared" si="6"/>
        <v/>
      </c>
      <c r="L410" s="356" t="str">
        <f>IF('Mapa final SI'!AH413="","",'Mapa final SI'!AH413)</f>
        <v/>
      </c>
      <c r="M410" s="357" t="str">
        <f>IF('Mapa final SI'!T413="","",'Mapa final SI'!T413)</f>
        <v/>
      </c>
      <c r="N410" s="428"/>
      <c r="O410" s="428"/>
      <c r="P410" s="428"/>
      <c r="Q410" s="429"/>
    </row>
    <row r="411" spans="1:17" ht="51.75" customHeight="1" x14ac:dyDescent="0.25">
      <c r="A411" s="118" t="s">
        <v>943</v>
      </c>
      <c r="B411" s="719"/>
      <c r="C411" s="721"/>
      <c r="D411" s="723"/>
      <c r="E411" s="721"/>
      <c r="F411" s="724"/>
      <c r="G411" s="724"/>
      <c r="H411" s="837"/>
      <c r="I411" s="356" t="str">
        <f>IF('Mapa final SI'!AC414="","",'Mapa final SI'!AC414)</f>
        <v/>
      </c>
      <c r="J411" s="356" t="str">
        <f>IF('Mapa final SI'!AE414="","",'Mapa final SI'!AE414)</f>
        <v/>
      </c>
      <c r="K411" s="356" t="str">
        <f t="shared" si="6"/>
        <v/>
      </c>
      <c r="L411" s="356" t="str">
        <f>IF('Mapa final SI'!AH414="","",'Mapa final SI'!AH414)</f>
        <v/>
      </c>
      <c r="M411" s="357" t="str">
        <f>IF('Mapa final SI'!T414="","",'Mapa final SI'!T414)</f>
        <v/>
      </c>
      <c r="N411" s="428"/>
      <c r="O411" s="428"/>
      <c r="P411" s="428"/>
      <c r="Q411" s="429"/>
    </row>
    <row r="412" spans="1:17" ht="51.75" customHeight="1" x14ac:dyDescent="0.25">
      <c r="A412" s="118" t="s">
        <v>944</v>
      </c>
      <c r="B412" s="719"/>
      <c r="C412" s="721"/>
      <c r="D412" s="723"/>
      <c r="E412" s="721"/>
      <c r="F412" s="724"/>
      <c r="G412" s="724"/>
      <c r="H412" s="837"/>
      <c r="I412" s="356" t="str">
        <f>IF('Mapa final SI'!AC415="","",'Mapa final SI'!AC415)</f>
        <v/>
      </c>
      <c r="J412" s="356" t="str">
        <f>IF('Mapa final SI'!AE415="","",'Mapa final SI'!AE415)</f>
        <v/>
      </c>
      <c r="K412" s="356" t="str">
        <f t="shared" si="6"/>
        <v/>
      </c>
      <c r="L412" s="356" t="str">
        <f>IF('Mapa final SI'!AH415="","",'Mapa final SI'!AH415)</f>
        <v/>
      </c>
      <c r="M412" s="357" t="str">
        <f>IF('Mapa final SI'!T415="","",'Mapa final SI'!T415)</f>
        <v/>
      </c>
      <c r="N412" s="428"/>
      <c r="O412" s="428"/>
      <c r="P412" s="428"/>
      <c r="Q412" s="429"/>
    </row>
    <row r="413" spans="1:17" ht="51.75" customHeight="1" x14ac:dyDescent="0.25">
      <c r="A413" s="118" t="s">
        <v>945</v>
      </c>
      <c r="B413" s="719"/>
      <c r="C413" s="721"/>
      <c r="D413" s="723"/>
      <c r="E413" s="721"/>
      <c r="F413" s="724"/>
      <c r="G413" s="724"/>
      <c r="H413" s="837"/>
      <c r="I413" s="356" t="str">
        <f>IF('Mapa final SI'!AC416="","",'Mapa final SI'!AC416)</f>
        <v/>
      </c>
      <c r="J413" s="356" t="str">
        <f>IF('Mapa final SI'!AE416="","",'Mapa final SI'!AE416)</f>
        <v/>
      </c>
      <c r="K413" s="356" t="str">
        <f t="shared" si="6"/>
        <v/>
      </c>
      <c r="L413" s="356" t="str">
        <f>IF('Mapa final SI'!AH416="","",'Mapa final SI'!AH416)</f>
        <v/>
      </c>
      <c r="M413" s="357" t="str">
        <f>IF('Mapa final SI'!T416="","",'Mapa final SI'!T416)</f>
        <v/>
      </c>
      <c r="N413" s="428"/>
      <c r="O413" s="428"/>
      <c r="P413" s="428"/>
      <c r="Q413" s="429"/>
    </row>
    <row r="414" spans="1:17" ht="51.75" customHeight="1" x14ac:dyDescent="0.25">
      <c r="A414" s="118" t="s">
        <v>946</v>
      </c>
      <c r="B414" s="719"/>
      <c r="C414" s="721"/>
      <c r="D414" s="723"/>
      <c r="E414" s="721"/>
      <c r="F414" s="724"/>
      <c r="G414" s="724"/>
      <c r="H414" s="734"/>
      <c r="I414" s="356" t="str">
        <f>IF('Mapa final SI'!AC417="","",'Mapa final SI'!AC417)</f>
        <v/>
      </c>
      <c r="J414" s="356" t="str">
        <f>IF('Mapa final SI'!AE417="","",'Mapa final SI'!AE417)</f>
        <v/>
      </c>
      <c r="K414" s="356" t="str">
        <f t="shared" si="6"/>
        <v/>
      </c>
      <c r="L414" s="356" t="str">
        <f>IF('Mapa final SI'!AH417="","",'Mapa final SI'!AH417)</f>
        <v/>
      </c>
      <c r="M414" s="357" t="str">
        <f>IF('Mapa final SI'!T417="","",'Mapa final SI'!T417)</f>
        <v/>
      </c>
      <c r="N414" s="428"/>
      <c r="O414" s="428"/>
      <c r="P414" s="428"/>
      <c r="Q414" s="429"/>
    </row>
    <row r="415" spans="1:17" ht="51.75" customHeight="1" x14ac:dyDescent="0.25">
      <c r="A415" s="118" t="s">
        <v>947</v>
      </c>
      <c r="B415" s="718"/>
      <c r="C415" s="720" t="str">
        <f>IF('Mapa final SI'!G418="","",'Mapa final SI'!G418)</f>
        <v/>
      </c>
      <c r="D415" s="722"/>
      <c r="E415" s="720" t="str">
        <f>IF('Mapa final SI'!F418="","",'Mapa final SI'!F418)</f>
        <v/>
      </c>
      <c r="F415" s="733" t="str">
        <f>IF('Mapa final SI'!L418="","",'Mapa final SI'!L418)</f>
        <v/>
      </c>
      <c r="G415" s="733" t="str">
        <f>IF('Mapa final SI'!P418="","",'Mapa final SI'!P418)</f>
        <v/>
      </c>
      <c r="H415" s="8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6"/>
        <v/>
      </c>
      <c r="L415" s="356" t="str">
        <f>IF('Mapa final SI'!AH418="","",'Mapa final SI'!AH418)</f>
        <v/>
      </c>
      <c r="M415" s="357" t="str">
        <f>IF('Mapa final SI'!T418="","",'Mapa final SI'!T418)</f>
        <v/>
      </c>
      <c r="N415" s="428"/>
      <c r="O415" s="428"/>
      <c r="P415" s="428"/>
      <c r="Q415" s="429"/>
    </row>
    <row r="416" spans="1:17" ht="51.75" customHeight="1" x14ac:dyDescent="0.25">
      <c r="A416" s="118" t="s">
        <v>948</v>
      </c>
      <c r="B416" s="719"/>
      <c r="C416" s="721"/>
      <c r="D416" s="723"/>
      <c r="E416" s="721"/>
      <c r="F416" s="724"/>
      <c r="G416" s="724"/>
      <c r="H416" s="837"/>
      <c r="I416" s="356" t="str">
        <f>IF('Mapa final SI'!AC419="","",'Mapa final SI'!AC419)</f>
        <v/>
      </c>
      <c r="J416" s="356" t="str">
        <f>IF('Mapa final SI'!AE419="","",'Mapa final SI'!AE419)</f>
        <v/>
      </c>
      <c r="K416" s="356" t="str">
        <f t="shared" si="6"/>
        <v/>
      </c>
      <c r="L416" s="356" t="str">
        <f>IF('Mapa final SI'!AH419="","",'Mapa final SI'!AH419)</f>
        <v/>
      </c>
      <c r="M416" s="357" t="str">
        <f>IF('Mapa final SI'!T419="","",'Mapa final SI'!T419)</f>
        <v/>
      </c>
      <c r="N416" s="428"/>
      <c r="O416" s="428"/>
      <c r="P416" s="428"/>
      <c r="Q416" s="429"/>
    </row>
    <row r="417" spans="1:18" ht="51.75" customHeight="1" x14ac:dyDescent="0.25">
      <c r="A417" s="118" t="s">
        <v>949</v>
      </c>
      <c r="B417" s="719"/>
      <c r="C417" s="721"/>
      <c r="D417" s="723"/>
      <c r="E417" s="721"/>
      <c r="F417" s="724"/>
      <c r="G417" s="724"/>
      <c r="H417" s="837"/>
      <c r="I417" s="356" t="str">
        <f>IF('Mapa final SI'!AC420="","",'Mapa final SI'!AC420)</f>
        <v/>
      </c>
      <c r="J417" s="356" t="str">
        <f>IF('Mapa final SI'!AE420="","",'Mapa final SI'!AE420)</f>
        <v/>
      </c>
      <c r="K417" s="356" t="str">
        <f t="shared" si="6"/>
        <v/>
      </c>
      <c r="L417" s="356" t="str">
        <f>IF('Mapa final SI'!AH420="","",'Mapa final SI'!AH420)</f>
        <v/>
      </c>
      <c r="M417" s="357" t="str">
        <f>IF('Mapa final SI'!T420="","",'Mapa final SI'!T420)</f>
        <v/>
      </c>
      <c r="N417" s="428"/>
      <c r="O417" s="428"/>
      <c r="P417" s="428"/>
      <c r="Q417" s="429"/>
    </row>
    <row r="418" spans="1:18" ht="51.75" customHeight="1" x14ac:dyDescent="0.25">
      <c r="A418" s="118" t="s">
        <v>950</v>
      </c>
      <c r="B418" s="719"/>
      <c r="C418" s="721"/>
      <c r="D418" s="723"/>
      <c r="E418" s="721"/>
      <c r="F418" s="724"/>
      <c r="G418" s="724"/>
      <c r="H418" s="837"/>
      <c r="I418" s="356" t="str">
        <f>IF('Mapa final SI'!AC421="","",'Mapa final SI'!AC421)</f>
        <v/>
      </c>
      <c r="J418" s="356" t="str">
        <f>IF('Mapa final SI'!AE421="","",'Mapa final SI'!AE421)</f>
        <v/>
      </c>
      <c r="K418" s="356" t="str">
        <f t="shared" si="6"/>
        <v/>
      </c>
      <c r="L418" s="356" t="str">
        <f>IF('Mapa final SI'!AH421="","",'Mapa final SI'!AH421)</f>
        <v/>
      </c>
      <c r="M418" s="357" t="str">
        <f>IF('Mapa final SI'!T421="","",'Mapa final SI'!T421)</f>
        <v/>
      </c>
      <c r="N418" s="428"/>
      <c r="O418" s="428"/>
      <c r="P418" s="428"/>
      <c r="Q418" s="429"/>
    </row>
    <row r="419" spans="1:18" ht="51.75" customHeight="1" x14ac:dyDescent="0.25">
      <c r="A419" s="118" t="s">
        <v>951</v>
      </c>
      <c r="B419" s="719"/>
      <c r="C419" s="721"/>
      <c r="D419" s="723"/>
      <c r="E419" s="721"/>
      <c r="F419" s="724"/>
      <c r="G419" s="724"/>
      <c r="H419" s="837"/>
      <c r="I419" s="356" t="str">
        <f>IF('Mapa final SI'!AC422="","",'Mapa final SI'!AC422)</f>
        <v/>
      </c>
      <c r="J419" s="356" t="str">
        <f>IF('Mapa final SI'!AE422="","",'Mapa final SI'!AE422)</f>
        <v/>
      </c>
      <c r="K419" s="356" t="str">
        <f t="shared" si="6"/>
        <v/>
      </c>
      <c r="L419" s="356" t="str">
        <f>IF('Mapa final SI'!AH422="","",'Mapa final SI'!AH422)</f>
        <v/>
      </c>
      <c r="M419" s="357" t="str">
        <f>IF('Mapa final SI'!T422="","",'Mapa final SI'!T422)</f>
        <v/>
      </c>
      <c r="N419" s="428"/>
      <c r="O419" s="428"/>
      <c r="P419" s="428"/>
      <c r="Q419" s="429"/>
    </row>
    <row r="420" spans="1:18" ht="51.75" customHeight="1" x14ac:dyDescent="0.25">
      <c r="A420" s="118" t="s">
        <v>952</v>
      </c>
      <c r="B420" s="719"/>
      <c r="C420" s="721"/>
      <c r="D420" s="723"/>
      <c r="E420" s="721"/>
      <c r="F420" s="724"/>
      <c r="G420" s="724"/>
      <c r="H420" s="734"/>
      <c r="I420" s="356" t="str">
        <f>IF('Mapa final SI'!AC423="","",'Mapa final SI'!AC423)</f>
        <v/>
      </c>
      <c r="J420" s="356" t="str">
        <f>IF('Mapa final SI'!AE423="","",'Mapa final SI'!AE423)</f>
        <v/>
      </c>
      <c r="K420" s="356" t="str">
        <f t="shared" si="6"/>
        <v/>
      </c>
      <c r="L420" s="356" t="str">
        <f>IF('Mapa final SI'!AH423="","",'Mapa final SI'!AH423)</f>
        <v/>
      </c>
      <c r="M420" s="357" t="str">
        <f>IF('Mapa final SI'!T423="","",'Mapa final SI'!T423)</f>
        <v/>
      </c>
      <c r="N420" s="428"/>
      <c r="O420" s="428"/>
      <c r="P420" s="428"/>
      <c r="Q420" s="429"/>
    </row>
    <row r="421" spans="1:18" ht="51.75" customHeight="1" x14ac:dyDescent="0.25">
      <c r="A421" s="118" t="s">
        <v>953</v>
      </c>
      <c r="B421" s="718"/>
      <c r="C421" s="720" t="str">
        <f>IF('Mapa final SI'!G424="","",'Mapa final SI'!G424)</f>
        <v/>
      </c>
      <c r="D421" s="722"/>
      <c r="E421" s="720" t="str">
        <f>IF('Mapa final SI'!F424="","",'Mapa final SI'!F424)</f>
        <v/>
      </c>
      <c r="F421" s="733" t="str">
        <f>IF('Mapa final SI'!L424="","",'Mapa final SI'!L424)</f>
        <v/>
      </c>
      <c r="G421" s="733" t="str">
        <f>IF('Mapa final SI'!P424="","",'Mapa final SI'!P424)</f>
        <v/>
      </c>
      <c r="H421" s="8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6"/>
        <v/>
      </c>
      <c r="L421" s="356" t="str">
        <f>IF('Mapa final SI'!AH424="","",'Mapa final SI'!AH424)</f>
        <v/>
      </c>
      <c r="M421" s="357" t="str">
        <f>IF('Mapa final SI'!T424="","",'Mapa final SI'!T424)</f>
        <v/>
      </c>
      <c r="N421" s="428"/>
      <c r="O421" s="428"/>
      <c r="P421" s="428"/>
      <c r="Q421" s="429"/>
    </row>
    <row r="422" spans="1:18" ht="51.75" customHeight="1" x14ac:dyDescent="0.25">
      <c r="A422" s="118" t="s">
        <v>954</v>
      </c>
      <c r="B422" s="719"/>
      <c r="C422" s="721"/>
      <c r="D422" s="723"/>
      <c r="E422" s="721"/>
      <c r="F422" s="724"/>
      <c r="G422" s="724"/>
      <c r="H422" s="837"/>
      <c r="I422" s="356" t="str">
        <f>IF('Mapa final SI'!AC425="","",'Mapa final SI'!AC425)</f>
        <v/>
      </c>
      <c r="J422" s="356" t="str">
        <f>IF('Mapa final SI'!AE425="","",'Mapa final SI'!AE425)</f>
        <v/>
      </c>
      <c r="K422" s="356" t="str">
        <f t="shared" si="6"/>
        <v/>
      </c>
      <c r="L422" s="356" t="str">
        <f>IF('Mapa final SI'!AH425="","",'Mapa final SI'!AH425)</f>
        <v/>
      </c>
      <c r="M422" s="357" t="str">
        <f>IF('Mapa final SI'!T425="","",'Mapa final SI'!T425)</f>
        <v/>
      </c>
      <c r="N422" s="428"/>
      <c r="O422" s="428"/>
      <c r="P422" s="428"/>
      <c r="Q422" s="429"/>
    </row>
    <row r="423" spans="1:18" ht="51.75" customHeight="1" x14ac:dyDescent="0.25">
      <c r="A423" s="118" t="s">
        <v>955</v>
      </c>
      <c r="B423" s="719"/>
      <c r="C423" s="721"/>
      <c r="D423" s="723"/>
      <c r="E423" s="721"/>
      <c r="F423" s="724"/>
      <c r="G423" s="724"/>
      <c r="H423" s="837"/>
      <c r="I423" s="356" t="str">
        <f>IF('Mapa final SI'!AC426="","",'Mapa final SI'!AC426)</f>
        <v/>
      </c>
      <c r="J423" s="356" t="str">
        <f>IF('Mapa final SI'!AE426="","",'Mapa final SI'!AE426)</f>
        <v/>
      </c>
      <c r="K423" s="356" t="str">
        <f t="shared" si="6"/>
        <v/>
      </c>
      <c r="L423" s="356" t="str">
        <f>IF('Mapa final SI'!AH426="","",'Mapa final SI'!AH426)</f>
        <v/>
      </c>
      <c r="M423" s="357" t="str">
        <f>IF('Mapa final SI'!T426="","",'Mapa final SI'!T426)</f>
        <v/>
      </c>
      <c r="N423" s="428"/>
      <c r="O423" s="428"/>
      <c r="P423" s="428"/>
      <c r="Q423" s="429"/>
    </row>
    <row r="424" spans="1:18" ht="51.75" customHeight="1" x14ac:dyDescent="0.25">
      <c r="A424" s="118" t="s">
        <v>956</v>
      </c>
      <c r="B424" s="719"/>
      <c r="C424" s="721"/>
      <c r="D424" s="723"/>
      <c r="E424" s="721"/>
      <c r="F424" s="724"/>
      <c r="G424" s="724"/>
      <c r="H424" s="837"/>
      <c r="I424" s="356" t="str">
        <f>IF('Mapa final SI'!AC427="","",'Mapa final SI'!AC427)</f>
        <v/>
      </c>
      <c r="J424" s="356" t="str">
        <f>IF('Mapa final SI'!AE427="","",'Mapa final SI'!AE427)</f>
        <v/>
      </c>
      <c r="K424" s="356" t="str">
        <f t="shared" si="6"/>
        <v/>
      </c>
      <c r="L424" s="356" t="str">
        <f>IF('Mapa final SI'!AH427="","",'Mapa final SI'!AH427)</f>
        <v/>
      </c>
      <c r="M424" s="357" t="str">
        <f>IF('Mapa final SI'!T427="","",'Mapa final SI'!T427)</f>
        <v/>
      </c>
      <c r="N424" s="428"/>
      <c r="O424" s="428"/>
      <c r="P424" s="428"/>
      <c r="Q424" s="429"/>
    </row>
    <row r="425" spans="1:18" ht="51.75" customHeight="1" x14ac:dyDescent="0.25">
      <c r="A425" s="118" t="s">
        <v>957</v>
      </c>
      <c r="B425" s="719"/>
      <c r="C425" s="721"/>
      <c r="D425" s="723"/>
      <c r="E425" s="721"/>
      <c r="F425" s="724"/>
      <c r="G425" s="724"/>
      <c r="H425" s="837"/>
      <c r="I425" s="356" t="str">
        <f>IF('Mapa final SI'!AC428="","",'Mapa final SI'!AC428)</f>
        <v/>
      </c>
      <c r="J425" s="356" t="str">
        <f>IF('Mapa final SI'!AE428="","",'Mapa final SI'!AE428)</f>
        <v/>
      </c>
      <c r="K425" s="356" t="str">
        <f t="shared" si="6"/>
        <v/>
      </c>
      <c r="L425" s="356" t="str">
        <f>IF('Mapa final SI'!AH428="","",'Mapa final SI'!AH428)</f>
        <v/>
      </c>
      <c r="M425" s="357" t="str">
        <f>IF('Mapa final SI'!T428="","",'Mapa final SI'!T428)</f>
        <v/>
      </c>
      <c r="N425" s="428"/>
      <c r="O425" s="428"/>
      <c r="P425" s="428"/>
      <c r="Q425" s="429"/>
    </row>
    <row r="426" spans="1:18" ht="51.75" customHeight="1" x14ac:dyDescent="0.25">
      <c r="A426" s="118" t="s">
        <v>958</v>
      </c>
      <c r="B426" s="719"/>
      <c r="C426" s="721"/>
      <c r="D426" s="723"/>
      <c r="E426" s="721"/>
      <c r="F426" s="724"/>
      <c r="G426" s="724"/>
      <c r="H426" s="734"/>
      <c r="I426" s="356" t="str">
        <f>IF('Mapa final SI'!AC429="","",'Mapa final SI'!AC429)</f>
        <v/>
      </c>
      <c r="J426" s="356" t="str">
        <f>IF('Mapa final SI'!AE429="","",'Mapa final SI'!AE429)</f>
        <v/>
      </c>
      <c r="K426" s="356" t="str">
        <f t="shared" si="6"/>
        <v/>
      </c>
      <c r="L426" s="356" t="str">
        <f>IF('Mapa final SI'!AH429="","",'Mapa final SI'!AH429)</f>
        <v/>
      </c>
      <c r="M426" s="357" t="str">
        <f>IF('Mapa final SI'!T429="","",'Mapa final SI'!T429)</f>
        <v/>
      </c>
      <c r="N426" s="428"/>
      <c r="O426" s="428"/>
      <c r="P426" s="428"/>
      <c r="Q426" s="429"/>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1216</v>
      </c>
    </row>
    <row r="22" spans="3:30" ht="57" x14ac:dyDescent="0.25">
      <c r="C22">
        <v>9020</v>
      </c>
      <c r="E22" s="14" t="s">
        <v>238</v>
      </c>
      <c r="G22" s="14" t="s">
        <v>504</v>
      </c>
      <c r="H22" s="14"/>
      <c r="I22" s="14" t="s">
        <v>534</v>
      </c>
      <c r="K22" t="s">
        <v>476</v>
      </c>
      <c r="O22" s="14"/>
      <c r="S22" t="s">
        <v>440</v>
      </c>
      <c r="AA22" s="181">
        <v>1</v>
      </c>
      <c r="AB22" s="367" t="s">
        <v>984</v>
      </c>
      <c r="AC22" s="362" t="s">
        <v>1232</v>
      </c>
      <c r="AD22" s="371" t="s">
        <v>1218</v>
      </c>
    </row>
    <row r="23" spans="3:30" ht="71.25" x14ac:dyDescent="0.25">
      <c r="C23">
        <v>9021</v>
      </c>
      <c r="E23" s="14" t="s">
        <v>239</v>
      </c>
      <c r="G23" s="14" t="s">
        <v>505</v>
      </c>
      <c r="H23" s="14"/>
      <c r="I23" s="14" t="s">
        <v>535</v>
      </c>
      <c r="K23" t="s">
        <v>477</v>
      </c>
      <c r="S23" t="s">
        <v>441</v>
      </c>
      <c r="AA23" s="181">
        <v>2</v>
      </c>
      <c r="AB23" s="367" t="s">
        <v>1192</v>
      </c>
      <c r="AC23" s="362" t="s">
        <v>1209</v>
      </c>
      <c r="AD23" s="371" t="s">
        <v>1219</v>
      </c>
    </row>
    <row r="24" spans="3:30" ht="85.5" x14ac:dyDescent="0.25">
      <c r="C24">
        <v>9022</v>
      </c>
      <c r="E24" s="14" t="s">
        <v>240</v>
      </c>
      <c r="G24" s="14" t="s">
        <v>506</v>
      </c>
      <c r="H24" s="14"/>
      <c r="I24" s="14" t="s">
        <v>536</v>
      </c>
      <c r="S24" t="s">
        <v>442</v>
      </c>
      <c r="AA24" s="181">
        <v>3</v>
      </c>
      <c r="AB24" s="368" t="s">
        <v>172</v>
      </c>
      <c r="AC24" s="362" t="s">
        <v>1231</v>
      </c>
      <c r="AD24" s="371" t="s">
        <v>1220</v>
      </c>
    </row>
    <row r="25" spans="3:30" ht="42.75" x14ac:dyDescent="0.25">
      <c r="C25">
        <v>9023</v>
      </c>
      <c r="E25" s="14" t="s">
        <v>241</v>
      </c>
      <c r="G25" s="14" t="s">
        <v>507</v>
      </c>
      <c r="H25" s="14"/>
      <c r="I25" s="14" t="s">
        <v>537</v>
      </c>
      <c r="S25" t="s">
        <v>443</v>
      </c>
      <c r="AA25" s="181">
        <v>4</v>
      </c>
      <c r="AB25" s="368" t="s">
        <v>1193</v>
      </c>
      <c r="AC25" s="362" t="s">
        <v>1210</v>
      </c>
      <c r="AD25" s="371" t="s">
        <v>1221</v>
      </c>
    </row>
    <row r="26" spans="3:30" ht="71.25" x14ac:dyDescent="0.25">
      <c r="C26">
        <v>9024</v>
      </c>
      <c r="E26" s="14" t="s">
        <v>242</v>
      </c>
      <c r="G26" s="14" t="s">
        <v>508</v>
      </c>
      <c r="H26" s="14"/>
      <c r="I26" s="14" t="s">
        <v>538</v>
      </c>
      <c r="K26" t="s">
        <v>479</v>
      </c>
      <c r="S26" t="s">
        <v>444</v>
      </c>
      <c r="AA26" s="181">
        <v>5</v>
      </c>
      <c r="AB26" s="367" t="s">
        <v>1194</v>
      </c>
      <c r="AC26" s="362" t="s">
        <v>1211</v>
      </c>
      <c r="AD26" s="371" t="s">
        <v>1222</v>
      </c>
    </row>
    <row r="27" spans="3:30" ht="42.75" x14ac:dyDescent="0.25">
      <c r="C27">
        <v>9025</v>
      </c>
      <c r="E27" s="14" t="s">
        <v>243</v>
      </c>
      <c r="G27" s="14" t="s">
        <v>509</v>
      </c>
      <c r="H27" s="14"/>
      <c r="I27" s="14" t="s">
        <v>539</v>
      </c>
      <c r="K27" t="s">
        <v>202</v>
      </c>
      <c r="S27" t="s">
        <v>445</v>
      </c>
      <c r="AA27" s="181">
        <v>6</v>
      </c>
      <c r="AB27" s="367" t="s">
        <v>1195</v>
      </c>
      <c r="AC27" s="362" t="s">
        <v>1212</v>
      </c>
      <c r="AD27" s="371" t="s">
        <v>1223</v>
      </c>
    </row>
    <row r="28" spans="3:30" ht="28.5" x14ac:dyDescent="0.25">
      <c r="C28">
        <v>9026</v>
      </c>
      <c r="E28" s="14" t="s">
        <v>244</v>
      </c>
      <c r="G28" s="14" t="s">
        <v>510</v>
      </c>
      <c r="H28" s="14"/>
      <c r="I28" s="14" t="s">
        <v>540</v>
      </c>
      <c r="K28" t="s">
        <v>478</v>
      </c>
      <c r="S28" t="s">
        <v>446</v>
      </c>
      <c r="AA28" s="181">
        <v>7</v>
      </c>
      <c r="AB28" s="368" t="s">
        <v>173</v>
      </c>
      <c r="AC28" s="362" t="s">
        <v>979</v>
      </c>
      <c r="AD28" s="371" t="s">
        <v>1224</v>
      </c>
    </row>
    <row r="29" spans="3:30" ht="42.75" x14ac:dyDescent="0.25">
      <c r="C29">
        <v>9027</v>
      </c>
      <c r="E29" s="14" t="s">
        <v>245</v>
      </c>
      <c r="G29" s="14" t="s">
        <v>511</v>
      </c>
      <c r="H29" s="14"/>
      <c r="I29" s="14" t="s">
        <v>541</v>
      </c>
      <c r="K29" t="s">
        <v>480</v>
      </c>
      <c r="AA29" s="181">
        <v>8</v>
      </c>
      <c r="AB29" s="368" t="s">
        <v>174</v>
      </c>
      <c r="AC29" s="362" t="s">
        <v>1213</v>
      </c>
      <c r="AD29" s="371" t="s">
        <v>1225</v>
      </c>
    </row>
    <row r="30" spans="3:30" ht="29.25" thickBot="1" x14ac:dyDescent="0.3">
      <c r="C30">
        <v>9028</v>
      </c>
      <c r="E30" s="14" t="s">
        <v>246</v>
      </c>
      <c r="G30" s="14" t="s">
        <v>512</v>
      </c>
      <c r="H30" s="14"/>
      <c r="I30" s="14" t="s">
        <v>542</v>
      </c>
      <c r="Q30" s="14">
        <v>1</v>
      </c>
      <c r="R30" s="14">
        <v>2</v>
      </c>
      <c r="AA30" s="181">
        <v>9</v>
      </c>
      <c r="AB30" s="368" t="s">
        <v>175</v>
      </c>
      <c r="AC30" s="362" t="s">
        <v>988</v>
      </c>
      <c r="AD30" s="371" t="s">
        <v>1226</v>
      </c>
    </row>
    <row r="31" spans="3:30" ht="43.5" thickBot="1" x14ac:dyDescent="0.3">
      <c r="C31">
        <v>9029</v>
      </c>
      <c r="E31" s="14" t="s">
        <v>247</v>
      </c>
      <c r="G31" s="14" t="s">
        <v>513</v>
      </c>
      <c r="H31" s="14"/>
      <c r="I31" s="14" t="s">
        <v>543</v>
      </c>
      <c r="Q31" s="28" t="s">
        <v>159</v>
      </c>
      <c r="R31" s="28" t="s">
        <v>25</v>
      </c>
      <c r="AA31" s="181">
        <v>10</v>
      </c>
      <c r="AB31" s="368" t="s">
        <v>178</v>
      </c>
      <c r="AC31" s="363" t="s">
        <v>982</v>
      </c>
      <c r="AD31" s="371" t="s">
        <v>1227</v>
      </c>
    </row>
    <row r="32" spans="3:30" ht="42.75" x14ac:dyDescent="0.25">
      <c r="C32">
        <v>9030</v>
      </c>
      <c r="E32" s="14" t="s">
        <v>248</v>
      </c>
      <c r="P32" s="11">
        <v>1</v>
      </c>
      <c r="Q32" s="27" t="s">
        <v>211</v>
      </c>
      <c r="R32" s="24" t="s">
        <v>452</v>
      </c>
      <c r="AA32" s="181">
        <v>11</v>
      </c>
      <c r="AB32" s="369" t="s">
        <v>1196</v>
      </c>
      <c r="AC32" s="364" t="s">
        <v>1214</v>
      </c>
      <c r="AD32" s="371" t="s">
        <v>1228</v>
      </c>
    </row>
    <row r="33" spans="3:30" ht="28.5" x14ac:dyDescent="0.25">
      <c r="C33">
        <v>9031</v>
      </c>
      <c r="E33" s="14" t="s">
        <v>249</v>
      </c>
      <c r="P33" s="11">
        <v>2</v>
      </c>
      <c r="Q33" s="27" t="s">
        <v>189</v>
      </c>
      <c r="R33" s="24" t="s">
        <v>453</v>
      </c>
      <c r="AA33" s="181">
        <v>12</v>
      </c>
      <c r="AB33" s="370" t="s">
        <v>983</v>
      </c>
      <c r="AC33" s="365" t="s">
        <v>987</v>
      </c>
      <c r="AD33" s="371" t="s">
        <v>1229</v>
      </c>
    </row>
    <row r="34" spans="3:30" ht="42.75" x14ac:dyDescent="0.25">
      <c r="C34">
        <v>9032</v>
      </c>
      <c r="E34" s="14" t="s">
        <v>250</v>
      </c>
      <c r="P34" s="11">
        <v>3</v>
      </c>
      <c r="Q34" s="27" t="s">
        <v>210</v>
      </c>
      <c r="R34" s="24" t="s">
        <v>451</v>
      </c>
      <c r="AA34" s="181">
        <v>13</v>
      </c>
      <c r="AB34" s="367" t="s">
        <v>180</v>
      </c>
      <c r="AC34" s="366" t="s">
        <v>986</v>
      </c>
      <c r="AD34" s="371" t="s">
        <v>1230</v>
      </c>
    </row>
    <row r="35" spans="3:30" ht="85.5" x14ac:dyDescent="0.25">
      <c r="C35">
        <v>9033</v>
      </c>
      <c r="E35" s="14" t="s">
        <v>251</v>
      </c>
      <c r="P35" s="11">
        <v>4</v>
      </c>
      <c r="Q35" s="27" t="s">
        <v>211</v>
      </c>
      <c r="R35" s="24" t="s">
        <v>454</v>
      </c>
      <c r="AA35" s="181">
        <v>13</v>
      </c>
      <c r="AB35" s="370" t="s">
        <v>1197</v>
      </c>
      <c r="AC35" s="364" t="s">
        <v>1215</v>
      </c>
      <c r="AD35" s="363" t="s">
        <v>1217</v>
      </c>
    </row>
    <row r="36" spans="3:30" x14ac:dyDescent="0.25">
      <c r="C36">
        <v>9034</v>
      </c>
      <c r="E36" s="14" t="s">
        <v>252</v>
      </c>
      <c r="P36" s="11">
        <v>5</v>
      </c>
      <c r="Q36" s="27" t="s">
        <v>212</v>
      </c>
      <c r="R36" s="24" t="s">
        <v>455</v>
      </c>
      <c r="AD36" s="372"/>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85" zoomScaleNormal="85" workbookViewId="0">
      <selection activeCell="F52" sqref="F52"/>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74" t="s">
        <v>1208</v>
      </c>
      <c r="C2" s="475"/>
      <c r="D2" s="475"/>
      <c r="E2" s="475"/>
      <c r="F2" s="475"/>
      <c r="G2" s="475"/>
      <c r="H2" s="476"/>
    </row>
    <row r="3" spans="2:8" x14ac:dyDescent="0.25">
      <c r="B3" s="215"/>
      <c r="C3" s="216"/>
      <c r="D3" s="216"/>
      <c r="E3" s="216"/>
      <c r="F3" s="216"/>
      <c r="G3" s="216"/>
      <c r="H3" s="217"/>
    </row>
    <row r="4" spans="2:8" ht="63" customHeight="1" x14ac:dyDescent="0.25">
      <c r="B4" s="477" t="s">
        <v>990</v>
      </c>
      <c r="C4" s="478"/>
      <c r="D4" s="478"/>
      <c r="E4" s="478"/>
      <c r="F4" s="478"/>
      <c r="G4" s="478"/>
      <c r="H4" s="479"/>
    </row>
    <row r="5" spans="2:8" ht="63" customHeight="1" x14ac:dyDescent="0.25">
      <c r="B5" s="480"/>
      <c r="C5" s="481"/>
      <c r="D5" s="481"/>
      <c r="E5" s="481"/>
      <c r="F5" s="481"/>
      <c r="G5" s="481"/>
      <c r="H5" s="482"/>
    </row>
    <row r="6" spans="2:8" ht="16.5" x14ac:dyDescent="0.25">
      <c r="B6" s="483" t="s">
        <v>991</v>
      </c>
      <c r="C6" s="484"/>
      <c r="D6" s="484"/>
      <c r="E6" s="484"/>
      <c r="F6" s="484"/>
      <c r="G6" s="484"/>
      <c r="H6" s="485"/>
    </row>
    <row r="7" spans="2:8" ht="102.75" customHeight="1" x14ac:dyDescent="0.25">
      <c r="B7" s="486" t="s">
        <v>992</v>
      </c>
      <c r="C7" s="487"/>
      <c r="D7" s="487"/>
      <c r="E7" s="487"/>
      <c r="F7" s="487"/>
      <c r="G7" s="487"/>
      <c r="H7" s="488"/>
    </row>
    <row r="8" spans="2:8" ht="16.5" x14ac:dyDescent="0.25">
      <c r="B8" s="218"/>
      <c r="C8" s="219"/>
      <c r="D8" s="219"/>
      <c r="E8" s="219"/>
      <c r="F8" s="219"/>
      <c r="G8" s="219"/>
      <c r="H8" s="220"/>
    </row>
    <row r="9" spans="2:8" ht="16.5" customHeight="1" x14ac:dyDescent="0.25">
      <c r="B9" s="489" t="s">
        <v>1183</v>
      </c>
      <c r="C9" s="490"/>
      <c r="D9" s="490"/>
      <c r="E9" s="490"/>
      <c r="F9" s="490"/>
      <c r="G9" s="490"/>
      <c r="H9" s="491"/>
    </row>
    <row r="10" spans="2:8" ht="44.25" customHeight="1" x14ac:dyDescent="0.25">
      <c r="B10" s="489"/>
      <c r="C10" s="490"/>
      <c r="D10" s="490"/>
      <c r="E10" s="490"/>
      <c r="F10" s="490"/>
      <c r="G10" s="490"/>
      <c r="H10" s="491"/>
    </row>
    <row r="11" spans="2:8" ht="15.75" thickBot="1" x14ac:dyDescent="0.3">
      <c r="B11" s="221"/>
      <c r="C11" s="222"/>
      <c r="D11" s="223"/>
      <c r="E11" s="224"/>
      <c r="F11" s="224"/>
      <c r="G11" s="225"/>
      <c r="H11" s="226"/>
    </row>
    <row r="12" spans="2:8" ht="15.75" thickTop="1" x14ac:dyDescent="0.25">
      <c r="B12" s="221"/>
      <c r="C12" s="470" t="s">
        <v>993</v>
      </c>
      <c r="D12" s="471"/>
      <c r="E12" s="472" t="s">
        <v>994</v>
      </c>
      <c r="F12" s="473"/>
      <c r="G12" s="222"/>
      <c r="H12" s="226"/>
    </row>
    <row r="13" spans="2:8" ht="35.25" customHeight="1" x14ac:dyDescent="0.25">
      <c r="B13" s="221"/>
      <c r="C13" s="466" t="s">
        <v>1</v>
      </c>
      <c r="D13" s="467"/>
      <c r="E13" s="468" t="s">
        <v>995</v>
      </c>
      <c r="F13" s="469"/>
      <c r="G13" s="222"/>
      <c r="H13" s="226"/>
    </row>
    <row r="14" spans="2:8" ht="17.25" customHeight="1" x14ac:dyDescent="0.25">
      <c r="B14" s="221"/>
      <c r="C14" s="466" t="s">
        <v>996</v>
      </c>
      <c r="D14" s="467"/>
      <c r="E14" s="468" t="s">
        <v>997</v>
      </c>
      <c r="F14" s="469"/>
      <c r="G14" s="222"/>
      <c r="H14" s="226"/>
    </row>
    <row r="15" spans="2:8" ht="19.5" customHeight="1" x14ac:dyDescent="0.25">
      <c r="B15" s="221"/>
      <c r="C15" s="466" t="s">
        <v>998</v>
      </c>
      <c r="D15" s="467"/>
      <c r="E15" s="468" t="s">
        <v>999</v>
      </c>
      <c r="F15" s="469"/>
      <c r="G15" s="222"/>
      <c r="H15" s="226"/>
    </row>
    <row r="16" spans="2:8" ht="69.75" customHeight="1" x14ac:dyDescent="0.25">
      <c r="B16" s="221"/>
      <c r="C16" s="466" t="s">
        <v>1000</v>
      </c>
      <c r="D16" s="467"/>
      <c r="E16" s="468" t="s">
        <v>1001</v>
      </c>
      <c r="F16" s="469"/>
      <c r="G16" s="222"/>
      <c r="H16" s="226"/>
    </row>
    <row r="17" spans="2:8" ht="34.5" customHeight="1" x14ac:dyDescent="0.25">
      <c r="B17" s="221"/>
      <c r="C17" s="464" t="s">
        <v>5</v>
      </c>
      <c r="D17" s="465"/>
      <c r="E17" s="458" t="s">
        <v>1002</v>
      </c>
      <c r="F17" s="459"/>
      <c r="G17" s="222"/>
      <c r="H17" s="226"/>
    </row>
    <row r="18" spans="2:8" ht="27.75" customHeight="1" x14ac:dyDescent="0.25">
      <c r="B18" s="221"/>
      <c r="C18" s="464" t="s">
        <v>1003</v>
      </c>
      <c r="D18" s="465"/>
      <c r="E18" s="458" t="s">
        <v>1004</v>
      </c>
      <c r="F18" s="459"/>
      <c r="G18" s="222"/>
      <c r="H18" s="226"/>
    </row>
    <row r="19" spans="2:8" ht="28.5" customHeight="1" x14ac:dyDescent="0.25">
      <c r="B19" s="221"/>
      <c r="C19" s="464" t="s">
        <v>1005</v>
      </c>
      <c r="D19" s="465"/>
      <c r="E19" s="458" t="s">
        <v>1006</v>
      </c>
      <c r="F19" s="459"/>
      <c r="G19" s="222"/>
      <c r="H19" s="226"/>
    </row>
    <row r="20" spans="2:8" ht="72.75" customHeight="1" x14ac:dyDescent="0.25">
      <c r="B20" s="221"/>
      <c r="C20" s="464" t="s">
        <v>184</v>
      </c>
      <c r="D20" s="465"/>
      <c r="E20" s="458" t="s">
        <v>1198</v>
      </c>
      <c r="F20" s="459"/>
      <c r="G20" s="222"/>
      <c r="H20" s="226"/>
    </row>
    <row r="21" spans="2:8" ht="64.5" customHeight="1" x14ac:dyDescent="0.25">
      <c r="B21" s="221"/>
      <c r="C21" s="464" t="s">
        <v>1007</v>
      </c>
      <c r="D21" s="465"/>
      <c r="E21" s="458" t="s">
        <v>1008</v>
      </c>
      <c r="F21" s="459"/>
      <c r="G21" s="222"/>
      <c r="H21" s="226"/>
    </row>
    <row r="22" spans="2:8" ht="71.25" customHeight="1" x14ac:dyDescent="0.25">
      <c r="B22" s="221"/>
      <c r="C22" s="464" t="s">
        <v>1009</v>
      </c>
      <c r="D22" s="465"/>
      <c r="E22" s="458" t="s">
        <v>1010</v>
      </c>
      <c r="F22" s="459"/>
      <c r="G22" s="222"/>
      <c r="H22" s="226"/>
    </row>
    <row r="23" spans="2:8" ht="55.5" customHeight="1" x14ac:dyDescent="0.25">
      <c r="B23" s="221"/>
      <c r="C23" s="456" t="s">
        <v>1011</v>
      </c>
      <c r="D23" s="457"/>
      <c r="E23" s="458" t="s">
        <v>1012</v>
      </c>
      <c r="F23" s="459"/>
      <c r="G23" s="222"/>
      <c r="H23" s="226"/>
    </row>
    <row r="24" spans="2:8" ht="42" customHeight="1" x14ac:dyDescent="0.25">
      <c r="B24" s="221"/>
      <c r="C24" s="456" t="s">
        <v>157</v>
      </c>
      <c r="D24" s="457"/>
      <c r="E24" s="458" t="s">
        <v>1013</v>
      </c>
      <c r="F24" s="459"/>
      <c r="G24" s="222"/>
      <c r="H24" s="226"/>
    </row>
    <row r="25" spans="2:8" ht="59.25" customHeight="1" x14ac:dyDescent="0.25">
      <c r="B25" s="221"/>
      <c r="C25" s="456" t="s">
        <v>1014</v>
      </c>
      <c r="D25" s="457"/>
      <c r="E25" s="458" t="s">
        <v>1199</v>
      </c>
      <c r="F25" s="459"/>
      <c r="G25" s="222"/>
      <c r="H25" s="226"/>
    </row>
    <row r="26" spans="2:8" ht="23.25" customHeight="1" x14ac:dyDescent="0.25">
      <c r="B26" s="221"/>
      <c r="C26" s="456" t="s">
        <v>1015</v>
      </c>
      <c r="D26" s="457"/>
      <c r="E26" s="458" t="s">
        <v>1016</v>
      </c>
      <c r="F26" s="459"/>
      <c r="G26" s="222"/>
      <c r="H26" s="226"/>
    </row>
    <row r="27" spans="2:8" ht="30.75" customHeight="1" x14ac:dyDescent="0.25">
      <c r="B27" s="221"/>
      <c r="C27" s="456" t="s">
        <v>1200</v>
      </c>
      <c r="D27" s="457"/>
      <c r="E27" s="458" t="s">
        <v>1017</v>
      </c>
      <c r="F27" s="459"/>
      <c r="G27" s="222"/>
      <c r="H27" s="226"/>
    </row>
    <row r="28" spans="2:8" ht="35.25" customHeight="1" x14ac:dyDescent="0.25">
      <c r="B28" s="221"/>
      <c r="C28" s="456" t="s">
        <v>1201</v>
      </c>
      <c r="D28" s="457"/>
      <c r="E28" s="458" t="s">
        <v>1018</v>
      </c>
      <c r="F28" s="459"/>
      <c r="G28" s="222"/>
      <c r="H28" s="226"/>
    </row>
    <row r="29" spans="2:8" ht="33" customHeight="1" x14ac:dyDescent="0.25">
      <c r="B29" s="221"/>
      <c r="C29" s="456" t="s">
        <v>1201</v>
      </c>
      <c r="D29" s="457"/>
      <c r="E29" s="458" t="s">
        <v>1018</v>
      </c>
      <c r="F29" s="459"/>
      <c r="G29" s="222"/>
      <c r="H29" s="226"/>
    </row>
    <row r="30" spans="2:8" ht="30" customHeight="1" x14ac:dyDescent="0.25">
      <c r="B30" s="221"/>
      <c r="C30" s="456" t="s">
        <v>1202</v>
      </c>
      <c r="D30" s="457"/>
      <c r="E30" s="458" t="s">
        <v>1019</v>
      </c>
      <c r="F30" s="459"/>
      <c r="G30" s="222"/>
      <c r="H30" s="226"/>
    </row>
    <row r="31" spans="2:8" ht="35.25" customHeight="1" x14ac:dyDescent="0.25">
      <c r="B31" s="221"/>
      <c r="C31" s="456" t="s">
        <v>1203</v>
      </c>
      <c r="D31" s="457"/>
      <c r="E31" s="458" t="s">
        <v>1020</v>
      </c>
      <c r="F31" s="459"/>
      <c r="G31" s="222"/>
      <c r="H31" s="226"/>
    </row>
    <row r="32" spans="2:8" ht="31.5" customHeight="1" x14ac:dyDescent="0.25">
      <c r="B32" s="221"/>
      <c r="C32" s="456" t="s">
        <v>1204</v>
      </c>
      <c r="D32" s="457"/>
      <c r="E32" s="458" t="s">
        <v>1021</v>
      </c>
      <c r="F32" s="459"/>
      <c r="G32" s="222"/>
      <c r="H32" s="226"/>
    </row>
    <row r="33" spans="2:8" ht="35.25" customHeight="1" x14ac:dyDescent="0.25">
      <c r="B33" s="221"/>
      <c r="C33" s="456" t="s">
        <v>1205</v>
      </c>
      <c r="D33" s="457"/>
      <c r="E33" s="458" t="s">
        <v>1022</v>
      </c>
      <c r="F33" s="459"/>
      <c r="G33" s="222"/>
      <c r="H33" s="226"/>
    </row>
    <row r="34" spans="2:8" ht="59.25" customHeight="1" x14ac:dyDescent="0.25">
      <c r="B34" s="221"/>
      <c r="C34" s="456" t="s">
        <v>1023</v>
      </c>
      <c r="D34" s="457"/>
      <c r="E34" s="458" t="s">
        <v>1206</v>
      </c>
      <c r="F34" s="459"/>
      <c r="G34" s="222"/>
      <c r="H34" s="226"/>
    </row>
    <row r="35" spans="2:8" ht="43.5" customHeight="1" x14ac:dyDescent="0.25">
      <c r="B35" s="221"/>
      <c r="C35" s="456" t="s">
        <v>77</v>
      </c>
      <c r="D35" s="457"/>
      <c r="E35" s="458" t="s">
        <v>1024</v>
      </c>
      <c r="F35" s="459"/>
      <c r="G35" s="222"/>
      <c r="H35" s="226"/>
    </row>
    <row r="36" spans="2:8" ht="101.25" customHeight="1" x14ac:dyDescent="0.25">
      <c r="B36" s="221"/>
      <c r="C36" s="456" t="s">
        <v>1207</v>
      </c>
      <c r="D36" s="457"/>
      <c r="E36" s="458" t="s">
        <v>1254</v>
      </c>
      <c r="F36" s="459"/>
      <c r="G36" s="222"/>
      <c r="H36" s="226"/>
    </row>
    <row r="37" spans="2:8" ht="57" customHeight="1" x14ac:dyDescent="0.25">
      <c r="B37" s="221"/>
      <c r="C37" s="456" t="s">
        <v>1025</v>
      </c>
      <c r="D37" s="457"/>
      <c r="E37" s="458" t="s">
        <v>1026</v>
      </c>
      <c r="F37" s="459"/>
      <c r="G37" s="222"/>
      <c r="H37" s="226"/>
    </row>
    <row r="38" spans="2:8" ht="6.75" customHeight="1" thickBot="1" x14ac:dyDescent="0.3">
      <c r="B38" s="221"/>
      <c r="C38" s="460"/>
      <c r="D38" s="461"/>
      <c r="E38" s="462"/>
      <c r="F38" s="463"/>
      <c r="G38" s="222"/>
      <c r="H38" s="226"/>
    </row>
    <row r="39" spans="2:8" ht="15.75" thickTop="1" x14ac:dyDescent="0.25">
      <c r="B39" s="221"/>
      <c r="C39" s="227"/>
      <c r="D39" s="227"/>
      <c r="E39" s="228"/>
      <c r="F39" s="228"/>
      <c r="G39" s="222"/>
      <c r="H39" s="226"/>
    </row>
    <row r="40" spans="2:8" ht="21" customHeight="1" x14ac:dyDescent="0.25">
      <c r="B40" s="453" t="s">
        <v>1184</v>
      </c>
      <c r="C40" s="454"/>
      <c r="D40" s="454"/>
      <c r="E40" s="454"/>
      <c r="F40" s="454"/>
      <c r="G40" s="454"/>
      <c r="H40" s="455"/>
    </row>
    <row r="41" spans="2:8" ht="20.25" customHeight="1" x14ac:dyDescent="0.25">
      <c r="B41" s="453" t="s">
        <v>1185</v>
      </c>
      <c r="C41" s="454"/>
      <c r="D41" s="454"/>
      <c r="E41" s="454"/>
      <c r="F41" s="454"/>
      <c r="G41" s="454"/>
      <c r="H41" s="455"/>
    </row>
    <row r="42" spans="2:8" ht="20.25" customHeight="1" x14ac:dyDescent="0.25">
      <c r="B42" s="453" t="s">
        <v>1186</v>
      </c>
      <c r="C42" s="454"/>
      <c r="D42" s="454"/>
      <c r="E42" s="454"/>
      <c r="F42" s="454"/>
      <c r="G42" s="454"/>
      <c r="H42" s="455"/>
    </row>
    <row r="43" spans="2:8" ht="20.25" customHeight="1" x14ac:dyDescent="0.25">
      <c r="B43" s="453" t="s">
        <v>1187</v>
      </c>
      <c r="C43" s="454"/>
      <c r="D43" s="454"/>
      <c r="E43" s="454"/>
      <c r="F43" s="454"/>
      <c r="G43" s="454"/>
      <c r="H43" s="455"/>
    </row>
    <row r="44" spans="2:8" x14ac:dyDescent="0.25">
      <c r="B44" s="453" t="s">
        <v>1188</v>
      </c>
      <c r="C44" s="454"/>
      <c r="D44" s="454"/>
      <c r="E44" s="454"/>
      <c r="F44" s="454"/>
      <c r="G44" s="454"/>
      <c r="H44" s="455"/>
    </row>
    <row r="45" spans="2:8" ht="15.75" thickBot="1" x14ac:dyDescent="0.3">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70" zoomScaleNormal="70" workbookViewId="0">
      <selection activeCell="E10" sqref="E10:E15"/>
    </sheetView>
  </sheetViews>
  <sheetFormatPr baseColWidth="10" defaultColWidth="11.42578125" defaultRowHeight="16.5" x14ac:dyDescent="0.3"/>
  <cols>
    <col min="1" max="1" width="4" style="259" bestFit="1" customWidth="1"/>
    <col min="2" max="2" width="14.140625" style="259" customWidth="1"/>
    <col min="3" max="3" width="21.5703125" style="259" customWidth="1"/>
    <col min="4" max="4" width="30.42578125" style="259" customWidth="1"/>
    <col min="5" max="5" width="42" style="233" customWidth="1"/>
    <col min="6" max="6" width="19" style="260" customWidth="1"/>
    <col min="7" max="7" width="17.85546875" style="233" customWidth="1"/>
    <col min="8" max="8" width="16.5703125" style="233" customWidth="1"/>
    <col min="9" max="9" width="6.28515625" style="233" bestFit="1" customWidth="1"/>
    <col min="10" max="10" width="27.28515625" style="233" bestFit="1" customWidth="1"/>
    <col min="11" max="11" width="25.28515625" style="233" customWidth="1"/>
    <col min="12" max="12" width="17.5703125" style="233" customWidth="1"/>
    <col min="13" max="13" width="6.28515625" style="233" bestFit="1" customWidth="1"/>
    <col min="14" max="14" width="16" style="233" customWidth="1"/>
    <col min="15" max="15" width="5.85546875" style="443" customWidth="1"/>
    <col min="16" max="16" width="63.28515625" style="233" customWidth="1"/>
    <col min="17" max="17" width="15.140625" style="233" bestFit="1"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58.8554687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20" style="233" customWidth="1"/>
    <col min="32" max="32" width="15.85546875" style="233" customWidth="1"/>
    <col min="33" max="33" width="20.28515625" style="233" customWidth="1"/>
    <col min="34" max="34" width="19.5703125" style="233" customWidth="1"/>
    <col min="35" max="35" width="17.7109375" style="233" customWidth="1"/>
    <col min="36" max="36" width="14.28515625" style="233" customWidth="1"/>
    <col min="37" max="37" width="41.85546875" style="233" customWidth="1"/>
    <col min="38" max="38" width="42.7109375" style="233" customWidth="1"/>
    <col min="39" max="39" width="31.140625" style="233" customWidth="1"/>
    <col min="40" max="16384" width="11.42578125" style="233"/>
  </cols>
  <sheetData>
    <row r="1" spans="1:68" ht="32.25" customHeight="1" x14ac:dyDescent="0.3">
      <c r="A1" s="543"/>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5"/>
    </row>
    <row r="2" spans="1:68" ht="133.5" customHeight="1" x14ac:dyDescent="0.3">
      <c r="A2" s="546"/>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8"/>
    </row>
    <row r="3" spans="1:68" x14ac:dyDescent="0.3">
      <c r="A3" s="234"/>
      <c r="B3" s="235"/>
      <c r="C3" s="234"/>
      <c r="D3" s="234"/>
      <c r="E3" s="232"/>
      <c r="F3" s="236"/>
      <c r="G3" s="232"/>
      <c r="H3" s="232"/>
      <c r="I3" s="232"/>
      <c r="J3" s="232"/>
      <c r="K3" s="232"/>
      <c r="L3" s="232"/>
      <c r="M3" s="232"/>
      <c r="N3" s="232"/>
      <c r="O3" s="44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49" t="s">
        <v>1027</v>
      </c>
      <c r="B4" s="550"/>
      <c r="C4" s="557" t="s">
        <v>1197</v>
      </c>
      <c r="D4" s="558"/>
      <c r="E4" s="558"/>
      <c r="F4" s="558"/>
      <c r="G4" s="558"/>
      <c r="H4" s="558"/>
      <c r="I4" s="558"/>
      <c r="J4" s="558"/>
      <c r="K4" s="558"/>
      <c r="L4" s="558"/>
      <c r="M4" s="558"/>
      <c r="N4" s="558"/>
      <c r="O4" s="558"/>
      <c r="P4" s="558"/>
      <c r="Q4" s="558"/>
      <c r="R4" s="558"/>
      <c r="S4" s="558"/>
      <c r="T4" s="558"/>
      <c r="U4" s="558"/>
      <c r="V4" s="559"/>
      <c r="W4" s="373"/>
      <c r="X4" s="373"/>
      <c r="Y4" s="373"/>
      <c r="Z4" s="373"/>
      <c r="AA4" s="373"/>
      <c r="AB4" s="373"/>
      <c r="AC4" s="373"/>
      <c r="AD4" s="373"/>
      <c r="AE4" s="373"/>
      <c r="AF4" s="373"/>
      <c r="AG4" s="373"/>
      <c r="AH4" s="373"/>
      <c r="AI4" s="373"/>
      <c r="AJ4" s="373"/>
      <c r="AK4" s="373"/>
      <c r="AL4" s="373"/>
      <c r="AM4" s="373"/>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49" t="s">
        <v>1028</v>
      </c>
      <c r="B5" s="550"/>
      <c r="C5" s="554"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6"/>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49" t="s">
        <v>1029</v>
      </c>
      <c r="B6" s="575"/>
      <c r="C6" s="551"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c r="AL6" s="552"/>
      <c r="AM6" s="553"/>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576" t="s">
        <v>1030</v>
      </c>
      <c r="B7" s="577"/>
      <c r="C7" s="568"/>
      <c r="D7" s="568"/>
      <c r="E7" s="568"/>
      <c r="F7" s="568"/>
      <c r="G7" s="569"/>
      <c r="H7" s="563" t="s">
        <v>1031</v>
      </c>
      <c r="I7" s="568"/>
      <c r="J7" s="568"/>
      <c r="K7" s="568"/>
      <c r="L7" s="568"/>
      <c r="M7" s="568"/>
      <c r="N7" s="569"/>
      <c r="O7" s="563" t="s">
        <v>1032</v>
      </c>
      <c r="P7" s="568"/>
      <c r="Q7" s="568"/>
      <c r="R7" s="568"/>
      <c r="S7" s="568"/>
      <c r="T7" s="568"/>
      <c r="U7" s="568"/>
      <c r="V7" s="568"/>
      <c r="W7" s="569"/>
      <c r="X7" s="578" t="s">
        <v>1033</v>
      </c>
      <c r="Y7" s="579"/>
      <c r="Z7" s="579"/>
      <c r="AA7" s="579"/>
      <c r="AB7" s="579"/>
      <c r="AC7" s="579"/>
      <c r="AD7" s="580"/>
      <c r="AE7" s="563" t="s">
        <v>1034</v>
      </c>
      <c r="AF7" s="568"/>
      <c r="AG7" s="568"/>
      <c r="AH7" s="568"/>
      <c r="AI7" s="568"/>
      <c r="AJ7" s="569"/>
      <c r="AK7" s="563" t="s">
        <v>153</v>
      </c>
      <c r="AL7" s="568"/>
      <c r="AM7" s="568"/>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570" t="s">
        <v>1035</v>
      </c>
      <c r="B8" s="572" t="s">
        <v>5</v>
      </c>
      <c r="C8" s="561" t="s">
        <v>1003</v>
      </c>
      <c r="D8" s="561" t="s">
        <v>1005</v>
      </c>
      <c r="E8" s="573" t="s">
        <v>184</v>
      </c>
      <c r="F8" s="560" t="s">
        <v>1007</v>
      </c>
      <c r="G8" s="561" t="s">
        <v>1036</v>
      </c>
      <c r="H8" s="574" t="s">
        <v>1037</v>
      </c>
      <c r="I8" s="564" t="s">
        <v>1038</v>
      </c>
      <c r="J8" s="560" t="s">
        <v>1039</v>
      </c>
      <c r="K8" s="560" t="s">
        <v>1040</v>
      </c>
      <c r="L8" s="562" t="s">
        <v>1041</v>
      </c>
      <c r="M8" s="564" t="s">
        <v>1038</v>
      </c>
      <c r="N8" s="561" t="s">
        <v>157</v>
      </c>
      <c r="O8" s="566" t="s">
        <v>1042</v>
      </c>
      <c r="P8" s="565" t="s">
        <v>1014</v>
      </c>
      <c r="Q8" s="560" t="s">
        <v>1015</v>
      </c>
      <c r="R8" s="565" t="s">
        <v>1043</v>
      </c>
      <c r="S8" s="565"/>
      <c r="T8" s="565"/>
      <c r="U8" s="565"/>
      <c r="V8" s="565"/>
      <c r="W8" s="565"/>
      <c r="X8" s="581" t="s">
        <v>1044</v>
      </c>
      <c r="Y8" s="581" t="s">
        <v>1045</v>
      </c>
      <c r="Z8" s="581" t="s">
        <v>1038</v>
      </c>
      <c r="AA8" s="581" t="s">
        <v>1046</v>
      </c>
      <c r="AB8" s="581" t="s">
        <v>1038</v>
      </c>
      <c r="AC8" s="581" t="s">
        <v>1047</v>
      </c>
      <c r="AD8" s="566" t="s">
        <v>77</v>
      </c>
      <c r="AE8" s="565" t="s">
        <v>1034</v>
      </c>
      <c r="AF8" s="565" t="s">
        <v>0</v>
      </c>
      <c r="AG8" s="565" t="s">
        <v>1048</v>
      </c>
      <c r="AH8" s="565" t="s">
        <v>1049</v>
      </c>
      <c r="AI8" s="565" t="s">
        <v>153</v>
      </c>
      <c r="AJ8" s="565" t="s">
        <v>1025</v>
      </c>
      <c r="AK8" s="565" t="s">
        <v>1262</v>
      </c>
      <c r="AL8" s="565" t="s">
        <v>1263</v>
      </c>
      <c r="AM8" s="565" t="s">
        <v>1264</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571"/>
      <c r="B9" s="572"/>
      <c r="C9" s="565"/>
      <c r="D9" s="565"/>
      <c r="E9" s="572"/>
      <c r="F9" s="561"/>
      <c r="G9" s="565"/>
      <c r="H9" s="561"/>
      <c r="I9" s="563"/>
      <c r="J9" s="561"/>
      <c r="K9" s="561"/>
      <c r="L9" s="563"/>
      <c r="M9" s="563"/>
      <c r="N9" s="565"/>
      <c r="O9" s="567"/>
      <c r="P9" s="565"/>
      <c r="Q9" s="561"/>
      <c r="R9" s="237" t="s">
        <v>27</v>
      </c>
      <c r="S9" s="237" t="s">
        <v>1050</v>
      </c>
      <c r="T9" s="237" t="s">
        <v>1051</v>
      </c>
      <c r="U9" s="237" t="s">
        <v>1052</v>
      </c>
      <c r="V9" s="237" t="s">
        <v>154</v>
      </c>
      <c r="W9" s="237" t="s">
        <v>1053</v>
      </c>
      <c r="X9" s="581"/>
      <c r="Y9" s="581"/>
      <c r="Z9" s="581"/>
      <c r="AA9" s="581"/>
      <c r="AB9" s="581"/>
      <c r="AC9" s="581"/>
      <c r="AD9" s="567"/>
      <c r="AE9" s="565"/>
      <c r="AF9" s="565"/>
      <c r="AG9" s="565"/>
      <c r="AH9" s="565"/>
      <c r="AI9" s="565"/>
      <c r="AJ9" s="565"/>
      <c r="AK9" s="565"/>
      <c r="AL9" s="565"/>
      <c r="AM9" s="565"/>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409.5" x14ac:dyDescent="0.25">
      <c r="A10" s="537">
        <v>1</v>
      </c>
      <c r="B10" s="540" t="s">
        <v>1146</v>
      </c>
      <c r="C10" s="540" t="s">
        <v>1253</v>
      </c>
      <c r="D10" s="540" t="s">
        <v>1282</v>
      </c>
      <c r="E10" s="540" t="s">
        <v>1283</v>
      </c>
      <c r="F10" s="540" t="s">
        <v>1154</v>
      </c>
      <c r="G10" s="525">
        <v>94</v>
      </c>
      <c r="H10" s="528" t="str">
        <f>IF(G10&lt;=0,"",IF(G10&lt;=2,"Muy Baja",IF(G10&lt;=24,"Baja",IF(G10&lt;=500,"Media",IF(G10&lt;=5000,"Alta","Muy Alta")))))</f>
        <v>Media</v>
      </c>
      <c r="I10" s="519">
        <f>IF(H10="","",IF(H10="Muy Baja",0.2,IF(H10="Baja",0.4,IF(H10="Media",0.6,IF(H10="Alta",0.8,IF(H10="Muy Alta",1,))))))</f>
        <v>0.6</v>
      </c>
      <c r="J10" s="531" t="s">
        <v>1100</v>
      </c>
      <c r="K10" s="519" t="str">
        <f>IF(NOT(ISERROR(MATCH(J10,'Tabla Impacto'!$B$221:$B$223,0))),'Tabla Impacto'!$F$223&amp;"Por favor no seleccionar los criterios de impacto(Afectación Económica o presupuestal y Pérdida Reputacional)",J10)</f>
        <v xml:space="preserve">     El riesgo afecta la imagen de alguna área de la organización</v>
      </c>
      <c r="L10" s="534" t="str">
        <f>IF(OR(K10='Tabla Impacto'!$C$11,K10='Tabla Impacto'!$D$11),"Leve",IF(OR(K10='Tabla Impacto'!$C$12,K10='Tabla Impacto'!$D$12),"Menor",IF(OR(K10='Tabla Impacto'!$C$13,K10='Tabla Impacto'!$D$13),"Moderado",IF(OR(K10='Tabla Impacto'!$C$14,K10='Tabla Impacto'!$D$14),"Mayor",IF(OR(K10='Tabla Impacto'!$C$15,K10='Tabla Impacto'!$D$15),"Catastrófico","")))))</f>
        <v>Leve</v>
      </c>
      <c r="M10" s="519">
        <f>IF(L10="","",IF(L10="Leve",0.2,IF(L10="Menor",0.4,IF(L10="Moderado",0.6,IF(L10="Mayor",0.8,IF(L10="Catastrófico",1,))))))</f>
        <v>0.2</v>
      </c>
      <c r="N10" s="52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2">
        <v>1</v>
      </c>
      <c r="P10" s="431" t="s">
        <v>1284</v>
      </c>
      <c r="Q10" s="432" t="str">
        <f t="shared" ref="Q10:Q41" si="0">IF(OR(R10="Preventivo",R10="Detectivo"),"Probabilidad",IF(R10="Correctivo","Impacto",""))</f>
        <v>Probabilidad</v>
      </c>
      <c r="R10" s="433" t="s">
        <v>1118</v>
      </c>
      <c r="S10" s="433" t="s">
        <v>1126</v>
      </c>
      <c r="T10" s="434" t="str">
        <f t="shared" ref="T10:T41" si="1">IF(AND(R10="Preventivo",S10="Automático"),"50%",IF(AND(R10="Preventivo",S10="Manual"),"40%",IF(AND(R10="Detectivo",S10="Automático"),"40%",IF(AND(R10="Detectivo",S10="Manual"),"30%",IF(AND(R10="Correctivo",S10="Automático"),"35%",IF(AND(R10="Correctivo",S10="Manual"),"25%",""))))))</f>
        <v>40%</v>
      </c>
      <c r="U10" s="433" t="s">
        <v>1129</v>
      </c>
      <c r="V10" s="433" t="s">
        <v>1134</v>
      </c>
      <c r="W10" s="433" t="s">
        <v>1138</v>
      </c>
      <c r="X10" s="435">
        <f>IFERROR(IF(Q10="Probabilidad",(I10-(+I10*T10)),IF(Q10="Impacto",I10,"")),"")</f>
        <v>0.36</v>
      </c>
      <c r="Y10" s="436" t="str">
        <f>IFERROR(IF(X10="","",IF(X10&lt;=0.2,"Muy Baja",IF(X10&lt;=0.4,"Baja",IF(X10&lt;=0.6,"Media",IF(X10&lt;=0.8,"Alta","Muy Alta"))))),"")</f>
        <v>Baja</v>
      </c>
      <c r="Z10" s="437">
        <f t="shared" ref="Z10:Z41" si="2">+X10</f>
        <v>0.36</v>
      </c>
      <c r="AA10" s="436" t="str">
        <f>IFERROR(IF(AB10="","",IF(AB10&lt;=0.2,"Leve",IF(AB10&lt;=0.4,"Menor",IF(AB10&lt;=0.6,"Moderado",IF(AB10&lt;=0.8,"Mayor","Catastrófico"))))),"")</f>
        <v>Leve</v>
      </c>
      <c r="AB10" s="437">
        <f>IFERROR(IF(Q10="Impacto",(M10-(+M10*T10)),IF(Q10="Probabilidad",M10,"")),"")</f>
        <v>0.2</v>
      </c>
      <c r="AC10" s="43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39"/>
      <c r="AE10" s="250"/>
      <c r="AF10" s="251"/>
      <c r="AG10" s="252"/>
      <c r="AH10" s="252"/>
      <c r="AI10" s="250"/>
      <c r="AJ10" s="251"/>
      <c r="AK10" s="448" t="s">
        <v>1305</v>
      </c>
      <c r="AL10" s="446"/>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362.25" x14ac:dyDescent="0.3">
      <c r="A11" s="538"/>
      <c r="B11" s="541"/>
      <c r="C11" s="541"/>
      <c r="D11" s="541"/>
      <c r="E11" s="541"/>
      <c r="F11" s="541"/>
      <c r="G11" s="526"/>
      <c r="H11" s="529"/>
      <c r="I11" s="520"/>
      <c r="J11" s="532"/>
      <c r="K11" s="520">
        <f>IF(NOT(ISERROR(MATCH(J11,_xlfn.ANCHORARRAY(E22),0))),I24&amp;"Por favor no seleccionar los criterios de impacto",J11)</f>
        <v>0</v>
      </c>
      <c r="L11" s="535"/>
      <c r="M11" s="520"/>
      <c r="N11" s="523"/>
      <c r="O11" s="442">
        <v>2</v>
      </c>
      <c r="P11" s="431" t="s">
        <v>1285</v>
      </c>
      <c r="Q11" s="432" t="str">
        <f t="shared" si="0"/>
        <v>Probabilidad</v>
      </c>
      <c r="R11" s="433" t="s">
        <v>1120</v>
      </c>
      <c r="S11" s="433" t="s">
        <v>1126</v>
      </c>
      <c r="T11" s="434" t="str">
        <f t="shared" si="1"/>
        <v>30%</v>
      </c>
      <c r="U11" s="433" t="s">
        <v>1129</v>
      </c>
      <c r="V11" s="433" t="s">
        <v>1134</v>
      </c>
      <c r="W11" s="433" t="s">
        <v>1138</v>
      </c>
      <c r="X11" s="435">
        <f>IFERROR(IF(AND(Q10="Probabilidad",Q11="Probabilidad"),(Z10-(+Z10*T11)),IF(Q11="Probabilidad",(I10-(+I10*T11)),IF(Q11="Impacto",Z10,""))),"")</f>
        <v>0.252</v>
      </c>
      <c r="Y11" s="436" t="str">
        <f t="shared" ref="Y11:Y69" si="4">IFERROR(IF(X11="","",IF(X11&lt;=0.2,"Muy Baja",IF(X11&lt;=0.4,"Baja",IF(X11&lt;=0.6,"Media",IF(X11&lt;=0.8,"Alta","Muy Alta"))))),"")</f>
        <v>Baja</v>
      </c>
      <c r="Z11" s="437">
        <f t="shared" si="2"/>
        <v>0.252</v>
      </c>
      <c r="AA11" s="436" t="str">
        <f t="shared" ref="AA11:AA69" si="5">IFERROR(IF(AB11="","",IF(AB11&lt;=0.2,"Leve",IF(AB11&lt;=0.4,"Menor",IF(AB11&lt;=0.6,"Moderado",IF(AB11&lt;=0.8,"Mayor","Catastrófico"))))),"")</f>
        <v>Leve</v>
      </c>
      <c r="AB11" s="437">
        <f>IFERROR(IF(AND(Q10="Impacto",Q11="Impacto"),(AB10-(+AB10*T11)),IF(Q11="Impacto",(M10-(+M10*T11)),IF(Q11="Probabilidad",AB10,""))),"")</f>
        <v>0.2</v>
      </c>
      <c r="AC11" s="438" t="str">
        <f t="shared" si="3"/>
        <v>Bajo</v>
      </c>
      <c r="AD11" s="439"/>
      <c r="AE11" s="250"/>
      <c r="AF11" s="251"/>
      <c r="AG11" s="252"/>
      <c r="AH11" s="252"/>
      <c r="AI11" s="250"/>
      <c r="AJ11" s="251"/>
      <c r="AK11" s="448" t="s">
        <v>1306</v>
      </c>
      <c r="AL11" s="446"/>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346.5" x14ac:dyDescent="0.3">
      <c r="A12" s="538"/>
      <c r="B12" s="541"/>
      <c r="C12" s="541"/>
      <c r="D12" s="541"/>
      <c r="E12" s="541"/>
      <c r="F12" s="541"/>
      <c r="G12" s="526"/>
      <c r="H12" s="529"/>
      <c r="I12" s="520"/>
      <c r="J12" s="532"/>
      <c r="K12" s="520">
        <f>IF(NOT(ISERROR(MATCH(J12,_xlfn.ANCHORARRAY(E23),0))),I25&amp;"Por favor no seleccionar los criterios de impacto",J12)</f>
        <v>0</v>
      </c>
      <c r="L12" s="535"/>
      <c r="M12" s="520"/>
      <c r="N12" s="523"/>
      <c r="O12" s="442">
        <v>3</v>
      </c>
      <c r="P12" s="431" t="s">
        <v>1286</v>
      </c>
      <c r="Q12" s="432" t="str">
        <f t="shared" si="0"/>
        <v>Probabilidad</v>
      </c>
      <c r="R12" s="433" t="s">
        <v>1118</v>
      </c>
      <c r="S12" s="433" t="s">
        <v>1126</v>
      </c>
      <c r="T12" s="434" t="str">
        <f t="shared" si="1"/>
        <v>40%</v>
      </c>
      <c r="U12" s="433" t="s">
        <v>1129</v>
      </c>
      <c r="V12" s="433" t="s">
        <v>1136</v>
      </c>
      <c r="W12" s="433" t="s">
        <v>1138</v>
      </c>
      <c r="X12" s="435">
        <f>IFERROR(IF(AND(Q11="Probabilidad",Q12="Probabilidad"),(Z11-(+Z11*T12)),IF(AND(Q11="Impacto",Q12="Probabilidad"),(Z10-(+Z10*T12)),IF(Q12="Impacto",Z11,""))),"")</f>
        <v>0.1512</v>
      </c>
      <c r="Y12" s="436" t="str">
        <f t="shared" si="4"/>
        <v>Muy Baja</v>
      </c>
      <c r="Z12" s="437">
        <f t="shared" si="2"/>
        <v>0.1512</v>
      </c>
      <c r="AA12" s="436" t="str">
        <f t="shared" si="5"/>
        <v>Leve</v>
      </c>
      <c r="AB12" s="437">
        <f>IFERROR(IF(AND(Q11="Impacto",Q12="Impacto"),(AB11-(+AB11*T12)),IF(AND(Q11="Probabilidad",Q12="Impacto"),(AB10-(+AB10*T12)),IF(Q12="Probabilidad",AB11,""))),"")</f>
        <v>0.2</v>
      </c>
      <c r="AC12" s="438" t="str">
        <f t="shared" si="3"/>
        <v>Bajo</v>
      </c>
      <c r="AD12" s="439"/>
      <c r="AE12" s="250"/>
      <c r="AF12" s="251"/>
      <c r="AG12" s="252"/>
      <c r="AH12" s="252"/>
      <c r="AI12" s="250"/>
      <c r="AJ12" s="251"/>
      <c r="AK12" s="446" t="s">
        <v>1307</v>
      </c>
      <c r="AL12" s="446"/>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141.75" x14ac:dyDescent="0.3">
      <c r="A13" s="538"/>
      <c r="B13" s="541"/>
      <c r="C13" s="541"/>
      <c r="D13" s="541"/>
      <c r="E13" s="541"/>
      <c r="F13" s="541"/>
      <c r="G13" s="526"/>
      <c r="H13" s="529"/>
      <c r="I13" s="520"/>
      <c r="J13" s="532"/>
      <c r="K13" s="520">
        <f>IF(NOT(ISERROR(MATCH(J13,_xlfn.ANCHORARRAY(E24),0))),I26&amp;"Por favor no seleccionar los criterios de impacto",J13)</f>
        <v>0</v>
      </c>
      <c r="L13" s="535"/>
      <c r="M13" s="520"/>
      <c r="N13" s="523"/>
      <c r="O13" s="442">
        <v>4</v>
      </c>
      <c r="P13" s="431" t="s">
        <v>1268</v>
      </c>
      <c r="Q13" s="432" t="str">
        <f t="shared" si="0"/>
        <v>Probabilidad</v>
      </c>
      <c r="R13" s="433" t="s">
        <v>1120</v>
      </c>
      <c r="S13" s="433" t="s">
        <v>1126</v>
      </c>
      <c r="T13" s="434" t="str">
        <f t="shared" si="1"/>
        <v>30%</v>
      </c>
      <c r="U13" s="433" t="s">
        <v>1129</v>
      </c>
      <c r="V13" s="433" t="s">
        <v>1136</v>
      </c>
      <c r="W13" s="433" t="s">
        <v>1138</v>
      </c>
      <c r="X13" s="435">
        <f>IFERROR(IF(AND(Q12="Probabilidad",Q13="Probabilidad"),(Z12-(+Z12*T13)),IF(AND(Q12="Impacto",Q13="Probabilidad"),(Z11-(+Z11*T13)),IF(Q13="Impacto",Z12,""))),"")</f>
        <v>0.10584</v>
      </c>
      <c r="Y13" s="436" t="str">
        <f t="shared" si="4"/>
        <v>Muy Baja</v>
      </c>
      <c r="Z13" s="437">
        <f t="shared" si="2"/>
        <v>0.10584</v>
      </c>
      <c r="AA13" s="436" t="str">
        <f t="shared" si="5"/>
        <v>Leve</v>
      </c>
      <c r="AB13" s="437">
        <f>IFERROR(IF(AND(Q12="Impacto",Q13="Impacto"),(AB12-(+AB12*T13)),IF(AND(Q12="Probabilidad",Q13="Impacto"),(AB11-(+AB11*T13)),IF(Q13="Probabilidad",AB12,""))),"")</f>
        <v>0.2</v>
      </c>
      <c r="AC13" s="438" t="str">
        <f t="shared" si="3"/>
        <v>Bajo</v>
      </c>
      <c r="AD13" s="439" t="s">
        <v>1143</v>
      </c>
      <c r="AE13" s="250"/>
      <c r="AF13" s="251"/>
      <c r="AG13" s="252"/>
      <c r="AH13" s="252"/>
      <c r="AI13" s="250"/>
      <c r="AJ13" s="251"/>
      <c r="AK13" s="446" t="s">
        <v>1308</v>
      </c>
      <c r="AL13" s="446"/>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x14ac:dyDescent="0.3">
      <c r="A14" s="538"/>
      <c r="B14" s="541"/>
      <c r="C14" s="541"/>
      <c r="D14" s="541"/>
      <c r="E14" s="541"/>
      <c r="F14" s="541"/>
      <c r="G14" s="526"/>
      <c r="H14" s="529"/>
      <c r="I14" s="520"/>
      <c r="J14" s="532"/>
      <c r="K14" s="520">
        <f>IF(NOT(ISERROR(MATCH(J14,_xlfn.ANCHORARRAY(E25),0))),I27&amp;"Por favor no seleccionar los criterios de impacto",J14)</f>
        <v>0</v>
      </c>
      <c r="L14" s="535"/>
      <c r="M14" s="520"/>
      <c r="N14" s="523"/>
      <c r="O14" s="442">
        <v>5</v>
      </c>
      <c r="P14" s="440"/>
      <c r="Q14" s="432" t="str">
        <f t="shared" si="0"/>
        <v/>
      </c>
      <c r="R14" s="433"/>
      <c r="S14" s="433"/>
      <c r="T14" s="434" t="str">
        <f t="shared" si="1"/>
        <v/>
      </c>
      <c r="U14" s="433"/>
      <c r="V14" s="433"/>
      <c r="W14" s="433"/>
      <c r="X14" s="435" t="str">
        <f>IFERROR(IF(AND(Q13="Probabilidad",Q14="Probabilidad"),(Z13-(+Z13*T14)),IF(AND(Q13="Impacto",Q14="Probabilidad"),(Z12-(+Z12*T14)),IF(Q14="Impacto",Z13,""))),"")</f>
        <v/>
      </c>
      <c r="Y14" s="436" t="str">
        <f t="shared" si="4"/>
        <v/>
      </c>
      <c r="Z14" s="437" t="str">
        <f t="shared" si="2"/>
        <v/>
      </c>
      <c r="AA14" s="436" t="str">
        <f t="shared" si="5"/>
        <v/>
      </c>
      <c r="AB14" s="437" t="str">
        <f>IFERROR(IF(AND(Q13="Impacto",Q14="Impacto"),(AB13-(+AB13*T14)),IF(AND(Q13="Probabilidad",Q14="Impacto"),(AB12-(+AB12*T14)),IF(Q14="Probabilidad",AB13,""))),"")</f>
        <v/>
      </c>
      <c r="AC14" s="438" t="str">
        <f t="shared" si="3"/>
        <v/>
      </c>
      <c r="AD14" s="439"/>
      <c r="AE14" s="250"/>
      <c r="AF14" s="251"/>
      <c r="AG14" s="252"/>
      <c r="AH14" s="252"/>
      <c r="AI14" s="250"/>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x14ac:dyDescent="0.3">
      <c r="A15" s="539"/>
      <c r="B15" s="542"/>
      <c r="C15" s="542"/>
      <c r="D15" s="542"/>
      <c r="E15" s="542"/>
      <c r="F15" s="542"/>
      <c r="G15" s="527"/>
      <c r="H15" s="530"/>
      <c r="I15" s="521"/>
      <c r="J15" s="533"/>
      <c r="K15" s="521">
        <f>IF(NOT(ISERROR(MATCH(J15,_xlfn.ANCHORARRAY(E26),0))),I28&amp;"Por favor no seleccionar los criterios de impacto",J15)</f>
        <v>0</v>
      </c>
      <c r="L15" s="536"/>
      <c r="M15" s="521"/>
      <c r="N15" s="524"/>
      <c r="O15" s="442">
        <v>6</v>
      </c>
      <c r="P15" s="440"/>
      <c r="Q15" s="432" t="str">
        <f t="shared" si="0"/>
        <v/>
      </c>
      <c r="R15" s="433"/>
      <c r="S15" s="433"/>
      <c r="T15" s="434" t="str">
        <f t="shared" si="1"/>
        <v/>
      </c>
      <c r="U15" s="433"/>
      <c r="V15" s="433"/>
      <c r="W15" s="433"/>
      <c r="X15" s="435" t="str">
        <f>IFERROR(IF(AND(Q14="Probabilidad",Q15="Probabilidad"),(Z14-(+Z14*T15)),IF(AND(Q14="Impacto",Q15="Probabilidad"),(Z13-(+Z13*T15)),IF(Q15="Impacto",Z14,""))),"")</f>
        <v/>
      </c>
      <c r="Y15" s="436" t="str">
        <f t="shared" si="4"/>
        <v/>
      </c>
      <c r="Z15" s="437" t="str">
        <f t="shared" si="2"/>
        <v/>
      </c>
      <c r="AA15" s="436" t="str">
        <f t="shared" si="5"/>
        <v/>
      </c>
      <c r="AB15" s="437" t="str">
        <f>IFERROR(IF(AND(Q14="Impacto",Q15="Impacto"),(AB14-(+AB14*T15)),IF(AND(Q14="Probabilidad",Q15="Impacto"),(AB13-(+AB13*T15)),IF(Q15="Probabilidad",AB14,""))),"")</f>
        <v/>
      </c>
      <c r="AC15" s="438" t="str">
        <f t="shared" si="3"/>
        <v/>
      </c>
      <c r="AD15" s="439"/>
      <c r="AE15" s="250"/>
      <c r="AF15" s="251"/>
      <c r="AG15" s="252"/>
      <c r="AH15" s="252"/>
      <c r="AI15" s="250"/>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x14ac:dyDescent="0.3">
      <c r="A16" s="507">
        <v>2</v>
      </c>
      <c r="B16" s="510"/>
      <c r="C16" s="510"/>
      <c r="D16" s="510"/>
      <c r="E16" s="513"/>
      <c r="F16" s="510"/>
      <c r="G16" s="516"/>
      <c r="H16" s="501" t="str">
        <f>IF(G16&lt;=0,"",IF(G16&lt;=2,"Muy Baja",IF(G16&lt;=24,"Baja",IF(G16&lt;=500,"Media",IF(G16&lt;=5000,"Alta","Muy Alta")))))</f>
        <v/>
      </c>
      <c r="I16" s="495" t="str">
        <f>IF(H16="","",IF(H16="Muy Baja",0.2,IF(H16="Baja",0.4,IF(H16="Media",0.6,IF(H16="Alta",0.8,IF(H16="Muy Alta",1,))))))</f>
        <v/>
      </c>
      <c r="J16" s="498"/>
      <c r="K16" s="495"/>
      <c r="L16" s="501" t="str">
        <f>IF(OR(K16='Tabla Impacto'!$C$11,K16='Tabla Impacto'!$D$11),"Leve",IF(OR(K16='Tabla Impacto'!$C$12,K16='Tabla Impacto'!$D$12),"Menor",IF(OR(K16='Tabla Impacto'!$C$13,K16='Tabla Impacto'!$D$13),"Moderado",IF(OR(K16='Tabla Impacto'!$C$14,K16='Tabla Impacto'!$D$14),"Mayor",IF(OR(K16='Tabla Impacto'!$C$15,K16='Tabla Impacto'!$D$15),"Catastrófico","")))))</f>
        <v/>
      </c>
      <c r="M16" s="495" t="str">
        <f>IF(L16="","",IF(L16="Leve",0.2,IF(L16="Menor",0.4,IF(L16="Moderado",0.6,IF(L16="Mayor",0.8,IF(L16="Catastrófico",1,))))))</f>
        <v/>
      </c>
      <c r="N16" s="50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 t="shared" si="0"/>
        <v/>
      </c>
      <c r="R16" s="243"/>
      <c r="S16" s="243"/>
      <c r="T16" s="244" t="str">
        <f t="shared" si="1"/>
        <v/>
      </c>
      <c r="U16" s="243"/>
      <c r="V16" s="243"/>
      <c r="W16" s="243"/>
      <c r="X16" s="245" t="str">
        <f>IFERROR(IF(Q16="Probabilidad",(I16-(+I16*T16)),IF(Q16="Impacto",I16,"")),"")</f>
        <v/>
      </c>
      <c r="Y16" s="246" t="str">
        <f>IFERROR(IF(X16="","",IF(X16&lt;=0.2,"Muy Baja",IF(X16&lt;=0.4,"Baja",IF(X16&lt;=0.6,"Media",IF(X16&lt;=0.8,"Alta","Muy Alta"))))),"")</f>
        <v/>
      </c>
      <c r="Z16" s="247" t="str">
        <f t="shared" si="2"/>
        <v/>
      </c>
      <c r="AA16" s="246" t="str">
        <f>IFERROR(IF(AB16="","",IF(AB16&lt;=0.2,"Leve",IF(AB16&lt;=0.4,"Menor",IF(AB16&lt;=0.6,"Moderado",IF(AB16&lt;=0.8,"Mayor","Catastrófico"))))),"")</f>
        <v/>
      </c>
      <c r="AB16" s="247" t="str">
        <f>IFERROR(IF(Q16="Impacto",(M16-(+M16*T16)),IF(Q16="Probabilidad",M16,"")),"")</f>
        <v/>
      </c>
      <c r="AC16" s="248" t="str">
        <f t="shared" si="3"/>
        <v/>
      </c>
      <c r="AD16" s="249"/>
      <c r="AE16" s="250"/>
      <c r="AF16" s="251"/>
      <c r="AG16" s="252"/>
      <c r="AH16" s="252"/>
      <c r="AI16" s="250"/>
      <c r="AJ16" s="251"/>
      <c r="AK16" s="251"/>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x14ac:dyDescent="0.3">
      <c r="A17" s="508"/>
      <c r="B17" s="511"/>
      <c r="C17" s="511"/>
      <c r="D17" s="511"/>
      <c r="E17" s="514"/>
      <c r="F17" s="511"/>
      <c r="G17" s="517"/>
      <c r="H17" s="502"/>
      <c r="I17" s="496"/>
      <c r="J17" s="499"/>
      <c r="K17" s="496"/>
      <c r="L17" s="502"/>
      <c r="M17" s="496"/>
      <c r="N17" s="505"/>
      <c r="O17" s="355">
        <v>2</v>
      </c>
      <c r="P17" s="241"/>
      <c r="Q17" s="242" t="str">
        <f t="shared" si="0"/>
        <v/>
      </c>
      <c r="R17" s="243"/>
      <c r="S17" s="243"/>
      <c r="T17" s="244" t="str">
        <f t="shared" si="1"/>
        <v/>
      </c>
      <c r="U17" s="243"/>
      <c r="V17" s="243"/>
      <c r="W17" s="243"/>
      <c r="X17" s="245" t="str">
        <f>IFERROR(IF(AND(Q16="Probabilidad",Q17="Probabilidad"),(Z16-(+Z16*T17)),IF(Q17="Probabilidad",(I16-(+I16*T17)),IF(Q17="Impacto",Z16,""))),"")</f>
        <v/>
      </c>
      <c r="Y17" s="246" t="str">
        <f t="shared" si="4"/>
        <v/>
      </c>
      <c r="Z17" s="247" t="str">
        <f t="shared" si="2"/>
        <v/>
      </c>
      <c r="AA17" s="246" t="str">
        <f t="shared" si="5"/>
        <v/>
      </c>
      <c r="AB17" s="247" t="str">
        <f>IFERROR(IF(AND(Q16="Impacto",Q17="Impacto"),(AB16-(+AB16*T17)),IF(Q17="Impacto",(M16-(+M16*T17)),IF(Q17="Probabilidad",AB16,""))),"")</f>
        <v/>
      </c>
      <c r="AC17" s="248" t="str">
        <f t="shared" si="3"/>
        <v/>
      </c>
      <c r="AD17" s="249"/>
      <c r="AE17" s="250"/>
      <c r="AF17" s="251"/>
      <c r="AG17" s="252"/>
      <c r="AH17" s="252"/>
      <c r="AI17" s="250"/>
      <c r="AJ17" s="25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x14ac:dyDescent="0.3">
      <c r="A18" s="508"/>
      <c r="B18" s="511"/>
      <c r="C18" s="511"/>
      <c r="D18" s="511"/>
      <c r="E18" s="514"/>
      <c r="F18" s="511"/>
      <c r="G18" s="517"/>
      <c r="H18" s="502"/>
      <c r="I18" s="496"/>
      <c r="J18" s="499"/>
      <c r="K18" s="496"/>
      <c r="L18" s="502"/>
      <c r="M18" s="496"/>
      <c r="N18" s="505"/>
      <c r="O18" s="355">
        <v>3</v>
      </c>
      <c r="P18" s="255"/>
      <c r="Q18" s="242" t="str">
        <f t="shared" si="0"/>
        <v/>
      </c>
      <c r="R18" s="243"/>
      <c r="S18" s="243"/>
      <c r="T18" s="244" t="str">
        <f t="shared" si="1"/>
        <v/>
      </c>
      <c r="U18" s="243"/>
      <c r="V18" s="243"/>
      <c r="W18" s="243"/>
      <c r="X18" s="245" t="str">
        <f>IFERROR(IF(AND(Q17="Probabilidad",Q18="Probabilidad"),(Z17-(+Z17*T18)),IF(AND(Q17="Impacto",Q18="Probabilidad"),(Z16-(+Z16*T18)),IF(Q18="Impacto",Z17,""))),"")</f>
        <v/>
      </c>
      <c r="Y18" s="246" t="str">
        <f t="shared" si="4"/>
        <v/>
      </c>
      <c r="Z18" s="247" t="str">
        <f t="shared" si="2"/>
        <v/>
      </c>
      <c r="AA18" s="246" t="str">
        <f t="shared" si="5"/>
        <v/>
      </c>
      <c r="AB18" s="247" t="str">
        <f>IFERROR(IF(AND(Q17="Impacto",Q18="Impacto"),(AB17-(+AB17*T18)),IF(AND(Q17="Probabilidad",Q18="Impacto"),(AB16-(+AB16*T18)),IF(Q18="Probabilidad",AB17,""))),"")</f>
        <v/>
      </c>
      <c r="AC18" s="248" t="str">
        <f t="shared" si="3"/>
        <v/>
      </c>
      <c r="AD18" s="249"/>
      <c r="AE18" s="250"/>
      <c r="AF18" s="251"/>
      <c r="AG18" s="252"/>
      <c r="AH18" s="252"/>
      <c r="AI18" s="250"/>
      <c r="AJ18" s="25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x14ac:dyDescent="0.3">
      <c r="A19" s="508"/>
      <c r="B19" s="511"/>
      <c r="C19" s="511"/>
      <c r="D19" s="511"/>
      <c r="E19" s="514"/>
      <c r="F19" s="511"/>
      <c r="G19" s="517"/>
      <c r="H19" s="502"/>
      <c r="I19" s="496"/>
      <c r="J19" s="499"/>
      <c r="K19" s="496"/>
      <c r="L19" s="502"/>
      <c r="M19" s="496"/>
      <c r="N19" s="505"/>
      <c r="O19" s="355">
        <v>4</v>
      </c>
      <c r="P19" s="241"/>
      <c r="Q19" s="242" t="str">
        <f t="shared" si="0"/>
        <v/>
      </c>
      <c r="R19" s="243"/>
      <c r="S19" s="243"/>
      <c r="T19" s="244" t="str">
        <f t="shared" si="1"/>
        <v/>
      </c>
      <c r="U19" s="243"/>
      <c r="V19" s="243"/>
      <c r="W19" s="243"/>
      <c r="X19" s="245" t="str">
        <f>IFERROR(IF(AND(Q18="Probabilidad",Q19="Probabilidad"),(Z18-(+Z18*T19)),IF(AND(Q18="Impacto",Q19="Probabilidad"),(Z17-(+Z17*T19)),IF(Q19="Impacto",Z18,""))),"")</f>
        <v/>
      </c>
      <c r="Y19" s="246" t="str">
        <f t="shared" si="4"/>
        <v/>
      </c>
      <c r="Z19" s="247" t="str">
        <f t="shared" si="2"/>
        <v/>
      </c>
      <c r="AA19" s="246" t="str">
        <f t="shared" si="5"/>
        <v/>
      </c>
      <c r="AB19" s="247" t="str">
        <f>IFERROR(IF(AND(Q18="Impacto",Q19="Impacto"),(AB18-(+AB18*T19)),IF(AND(Q18="Probabilidad",Q19="Impacto"),(AB17-(+AB17*T19)),IF(Q19="Probabilidad",AB18,""))),"")</f>
        <v/>
      </c>
      <c r="AC19" s="248" t="str">
        <f t="shared" si="3"/>
        <v/>
      </c>
      <c r="AD19" s="249"/>
      <c r="AE19" s="250"/>
      <c r="AF19" s="251"/>
      <c r="AG19" s="252"/>
      <c r="AH19" s="252"/>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x14ac:dyDescent="0.3">
      <c r="A20" s="508"/>
      <c r="B20" s="511"/>
      <c r="C20" s="511"/>
      <c r="D20" s="511"/>
      <c r="E20" s="514"/>
      <c r="F20" s="511"/>
      <c r="G20" s="517"/>
      <c r="H20" s="502"/>
      <c r="I20" s="496"/>
      <c r="J20" s="499"/>
      <c r="K20" s="496"/>
      <c r="L20" s="502"/>
      <c r="M20" s="496"/>
      <c r="N20" s="505"/>
      <c r="O20" s="355">
        <v>5</v>
      </c>
      <c r="P20" s="241"/>
      <c r="Q20" s="242" t="str">
        <f t="shared" si="0"/>
        <v/>
      </c>
      <c r="R20" s="243"/>
      <c r="S20" s="243"/>
      <c r="T20" s="244" t="str">
        <f t="shared" si="1"/>
        <v/>
      </c>
      <c r="U20" s="243"/>
      <c r="V20" s="243"/>
      <c r="W20" s="243"/>
      <c r="X20" s="245" t="str">
        <f>IFERROR(IF(AND(Q19="Probabilidad",Q20="Probabilidad"),(Z19-(+Z19*T20)),IF(AND(Q19="Impacto",Q20="Probabilidad"),(Z18-(+Z18*T20)),IF(Q20="Impacto",Z19,""))),"")</f>
        <v/>
      </c>
      <c r="Y20" s="246" t="str">
        <f t="shared" si="4"/>
        <v/>
      </c>
      <c r="Z20" s="247" t="str">
        <f t="shared" si="2"/>
        <v/>
      </c>
      <c r="AA20" s="246" t="str">
        <f t="shared" si="5"/>
        <v/>
      </c>
      <c r="AB20" s="247" t="str">
        <f>IFERROR(IF(AND(Q19="Impacto",Q20="Impacto"),(AB19-(+AB19*T20)),IF(AND(Q19="Probabilidad",Q20="Impacto"),(AB18-(+AB18*T20)),IF(Q20="Probabilidad",AB19,""))),"")</f>
        <v/>
      </c>
      <c r="AC20" s="248" t="str">
        <f t="shared" si="3"/>
        <v/>
      </c>
      <c r="AD20" s="249"/>
      <c r="AE20" s="250"/>
      <c r="AF20" s="251"/>
      <c r="AG20" s="252"/>
      <c r="AH20" s="252"/>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x14ac:dyDescent="0.3">
      <c r="A21" s="509"/>
      <c r="B21" s="512"/>
      <c r="C21" s="512"/>
      <c r="D21" s="512"/>
      <c r="E21" s="515"/>
      <c r="F21" s="512"/>
      <c r="G21" s="518"/>
      <c r="H21" s="503"/>
      <c r="I21" s="497"/>
      <c r="J21" s="500"/>
      <c r="K21" s="497"/>
      <c r="L21" s="503"/>
      <c r="M21" s="497"/>
      <c r="N21" s="506"/>
      <c r="O21" s="355">
        <v>6</v>
      </c>
      <c r="P21" s="241"/>
      <c r="Q21" s="242" t="str">
        <f t="shared" si="0"/>
        <v/>
      </c>
      <c r="R21" s="243"/>
      <c r="S21" s="243"/>
      <c r="T21" s="244" t="str">
        <f t="shared" si="1"/>
        <v/>
      </c>
      <c r="U21" s="243"/>
      <c r="V21" s="243"/>
      <c r="W21" s="243"/>
      <c r="X21" s="245" t="str">
        <f>IFERROR(IF(AND(Q20="Probabilidad",Q21="Probabilidad"),(Z20-(+Z20*T21)),IF(AND(Q20="Impacto",Q21="Probabilidad"),(Z19-(+Z19*T21)),IF(Q21="Impacto",Z20,""))),"")</f>
        <v/>
      </c>
      <c r="Y21" s="246" t="str">
        <f t="shared" si="4"/>
        <v/>
      </c>
      <c r="Z21" s="247" t="str">
        <f t="shared" si="2"/>
        <v/>
      </c>
      <c r="AA21" s="246" t="str">
        <f t="shared" si="5"/>
        <v/>
      </c>
      <c r="AB21" s="247" t="str">
        <f>IFERROR(IF(AND(Q20="Impacto",Q21="Impacto"),(AB20-(+AB20*T21)),IF(AND(Q20="Probabilidad",Q21="Impacto"),(AB19-(+AB19*T21)),IF(Q21="Probabilidad",AB20,""))),"")</f>
        <v/>
      </c>
      <c r="AC21" s="248" t="str">
        <f t="shared" si="3"/>
        <v/>
      </c>
      <c r="AD21" s="249"/>
      <c r="AE21" s="250"/>
      <c r="AF21" s="251"/>
      <c r="AG21" s="252"/>
      <c r="AH21" s="252"/>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x14ac:dyDescent="0.3">
      <c r="A22" s="507">
        <v>3</v>
      </c>
      <c r="B22" s="510"/>
      <c r="C22" s="510"/>
      <c r="D22" s="510"/>
      <c r="E22" s="513"/>
      <c r="F22" s="510"/>
      <c r="G22" s="516"/>
      <c r="H22" s="501" t="str">
        <f>IF(G22&lt;=0,"",IF(G22&lt;=2,"Muy Baja",IF(G22&lt;=24,"Baja",IF(G22&lt;=500,"Media",IF(G22&lt;=5000,"Alta","Muy Alta")))))</f>
        <v/>
      </c>
      <c r="I22" s="495" t="str">
        <f>IF(H22="","",IF(H22="Muy Baja",0.2,IF(H22="Baja",0.4,IF(H22="Media",0.6,IF(H22="Alta",0.8,IF(H22="Muy Alta",1,))))))</f>
        <v/>
      </c>
      <c r="J22" s="498"/>
      <c r="K22" s="495"/>
      <c r="L22" s="501" t="str">
        <f>IF(OR(K22='Tabla Impacto'!$C$11,K22='Tabla Impacto'!$D$11),"Leve",IF(OR(K22='Tabla Impacto'!$C$12,K22='Tabla Impacto'!$D$12),"Menor",IF(OR(K22='Tabla Impacto'!$C$13,K22='Tabla Impacto'!$D$13),"Moderado",IF(OR(K22='Tabla Impacto'!$C$14,K22='Tabla Impacto'!$D$14),"Mayor",IF(OR(K22='Tabla Impacto'!$C$15,K22='Tabla Impacto'!$D$15),"Catastrófico","")))))</f>
        <v/>
      </c>
      <c r="M22" s="495" t="str">
        <f>IF(L22="","",IF(L22="Leve",0.2,IF(L22="Menor",0.4,IF(L22="Moderado",0.6,IF(L22="Mayor",0.8,IF(L22="Catastrófico",1,))))))</f>
        <v/>
      </c>
      <c r="N22" s="50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 t="shared" si="0"/>
        <v/>
      </c>
      <c r="R22" s="243"/>
      <c r="S22" s="243"/>
      <c r="T22" s="244" t="str">
        <f t="shared" si="1"/>
        <v/>
      </c>
      <c r="U22" s="243"/>
      <c r="V22" s="243"/>
      <c r="W22" s="243"/>
      <c r="X22" s="245" t="str">
        <f>IFERROR(IF(Q22="Probabilidad",(I22-(+I22*T22)),IF(Q22="Impacto",I22,"")),"")</f>
        <v/>
      </c>
      <c r="Y22" s="246" t="str">
        <f>IFERROR(IF(X22="","",IF(X22&lt;=0.2,"Muy Baja",IF(X22&lt;=0.4,"Baja",IF(X22&lt;=0.6,"Media",IF(X22&lt;=0.8,"Alta","Muy Alta"))))),"")</f>
        <v/>
      </c>
      <c r="Z22" s="247" t="str">
        <f t="shared" si="2"/>
        <v/>
      </c>
      <c r="AA22" s="246" t="str">
        <f>IFERROR(IF(AB22="","",IF(AB22&lt;=0.2,"Leve",IF(AB22&lt;=0.4,"Menor",IF(AB22&lt;=0.6,"Moderado",IF(AB22&lt;=0.8,"Mayor","Catastrófico"))))),"")</f>
        <v/>
      </c>
      <c r="AB22" s="247" t="str">
        <f>IFERROR(IF(Q22="Impacto",(M22-(+M22*T22)),IF(Q22="Probabilidad",M22,"")),"")</f>
        <v/>
      </c>
      <c r="AC22" s="248" t="str">
        <f t="shared" si="3"/>
        <v/>
      </c>
      <c r="AD22" s="249"/>
      <c r="AE22" s="250"/>
      <c r="AF22" s="251"/>
      <c r="AG22" s="252"/>
      <c r="AH22" s="252"/>
      <c r="AI22" s="250"/>
      <c r="AJ22" s="25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x14ac:dyDescent="0.3">
      <c r="A23" s="508"/>
      <c r="B23" s="511"/>
      <c r="C23" s="511"/>
      <c r="D23" s="511"/>
      <c r="E23" s="514"/>
      <c r="F23" s="511"/>
      <c r="G23" s="517"/>
      <c r="H23" s="502"/>
      <c r="I23" s="496"/>
      <c r="J23" s="499"/>
      <c r="K23" s="496"/>
      <c r="L23" s="502"/>
      <c r="M23" s="496"/>
      <c r="N23" s="505"/>
      <c r="O23" s="355">
        <v>2</v>
      </c>
      <c r="P23" s="241"/>
      <c r="Q23" s="242" t="str">
        <f t="shared" si="0"/>
        <v/>
      </c>
      <c r="R23" s="243"/>
      <c r="S23" s="243"/>
      <c r="T23" s="244" t="str">
        <f t="shared" si="1"/>
        <v/>
      </c>
      <c r="U23" s="243"/>
      <c r="V23" s="243"/>
      <c r="W23" s="243"/>
      <c r="X23" s="256" t="str">
        <f>IFERROR(IF(AND(Q22="Probabilidad",Q23="Probabilidad"),(Z22-(+Z22*T23)),IF(Q23="Probabilidad",(I22-(+I22*T23)),IF(Q23="Impacto",Z22,""))),"")</f>
        <v/>
      </c>
      <c r="Y23" s="246" t="str">
        <f t="shared" si="4"/>
        <v/>
      </c>
      <c r="Z23" s="247" t="str">
        <f t="shared" si="2"/>
        <v/>
      </c>
      <c r="AA23" s="246" t="str">
        <f t="shared" si="5"/>
        <v/>
      </c>
      <c r="AB23" s="247" t="str">
        <f>IFERROR(IF(AND(Q22="Impacto",Q23="Impacto"),(AB22-(+AB22*T23)),IF(Q23="Impacto",(M22-(+M22*T23)),IF(Q23="Probabilidad",AB22,""))),"")</f>
        <v/>
      </c>
      <c r="AC23" s="248" t="str">
        <f t="shared" si="3"/>
        <v/>
      </c>
      <c r="AD23" s="249"/>
      <c r="AE23" s="250"/>
      <c r="AF23" s="251"/>
      <c r="AG23" s="252"/>
      <c r="AH23" s="252"/>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x14ac:dyDescent="0.3">
      <c r="A24" s="508"/>
      <c r="B24" s="511"/>
      <c r="C24" s="511"/>
      <c r="D24" s="511"/>
      <c r="E24" s="514"/>
      <c r="F24" s="511"/>
      <c r="G24" s="517"/>
      <c r="H24" s="502"/>
      <c r="I24" s="496"/>
      <c r="J24" s="499"/>
      <c r="K24" s="496"/>
      <c r="L24" s="502"/>
      <c r="M24" s="496"/>
      <c r="N24" s="505"/>
      <c r="O24" s="355">
        <v>3</v>
      </c>
      <c r="P24" s="255"/>
      <c r="Q24" s="242" t="str">
        <f t="shared" si="0"/>
        <v/>
      </c>
      <c r="R24" s="243"/>
      <c r="S24" s="243"/>
      <c r="T24" s="244" t="str">
        <f t="shared" si="1"/>
        <v/>
      </c>
      <c r="U24" s="243"/>
      <c r="V24" s="243"/>
      <c r="W24" s="243"/>
      <c r="X24" s="245" t="str">
        <f>IFERROR(IF(AND(Q23="Probabilidad",Q24="Probabilidad"),(Z23-(+Z23*T24)),IF(AND(Q23="Impacto",Q24="Probabilidad"),(Z22-(+Z22*T24)),IF(Q24="Impacto",Z23,""))),"")</f>
        <v/>
      </c>
      <c r="Y24" s="246" t="str">
        <f t="shared" si="4"/>
        <v/>
      </c>
      <c r="Z24" s="247" t="str">
        <f t="shared" si="2"/>
        <v/>
      </c>
      <c r="AA24" s="246" t="str">
        <f t="shared" si="5"/>
        <v/>
      </c>
      <c r="AB24" s="247" t="str">
        <f>IFERROR(IF(AND(Q23="Impacto",Q24="Impacto"),(AB23-(+AB23*T24)),IF(AND(Q23="Probabilidad",Q24="Impacto"),(AB22-(+AB22*T24)),IF(Q24="Probabilidad",AB23,""))),"")</f>
        <v/>
      </c>
      <c r="AC24" s="248" t="str">
        <f t="shared" si="3"/>
        <v/>
      </c>
      <c r="AD24" s="249"/>
      <c r="AE24" s="250"/>
      <c r="AF24" s="251"/>
      <c r="AG24" s="252"/>
      <c r="AH24" s="252"/>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x14ac:dyDescent="0.3">
      <c r="A25" s="508"/>
      <c r="B25" s="511"/>
      <c r="C25" s="511"/>
      <c r="D25" s="511"/>
      <c r="E25" s="514"/>
      <c r="F25" s="511"/>
      <c r="G25" s="517"/>
      <c r="H25" s="502"/>
      <c r="I25" s="496"/>
      <c r="J25" s="499"/>
      <c r="K25" s="496"/>
      <c r="L25" s="502"/>
      <c r="M25" s="496"/>
      <c r="N25" s="505"/>
      <c r="O25" s="355">
        <v>4</v>
      </c>
      <c r="P25" s="241"/>
      <c r="Q25" s="242" t="str">
        <f t="shared" si="0"/>
        <v/>
      </c>
      <c r="R25" s="243"/>
      <c r="S25" s="243"/>
      <c r="T25" s="244" t="str">
        <f t="shared" si="1"/>
        <v/>
      </c>
      <c r="U25" s="243"/>
      <c r="V25" s="243"/>
      <c r="W25" s="243"/>
      <c r="X25" s="245" t="str">
        <f>IFERROR(IF(AND(Q24="Probabilidad",Q25="Probabilidad"),(Z24-(+Z24*T25)),IF(AND(Q24="Impacto",Q25="Probabilidad"),(Z23-(+Z23*T25)),IF(Q25="Impacto",Z24,""))),"")</f>
        <v/>
      </c>
      <c r="Y25" s="246" t="str">
        <f t="shared" si="4"/>
        <v/>
      </c>
      <c r="Z25" s="247" t="str">
        <f t="shared" si="2"/>
        <v/>
      </c>
      <c r="AA25" s="246" t="str">
        <f t="shared" si="5"/>
        <v/>
      </c>
      <c r="AB25" s="247" t="str">
        <f>IFERROR(IF(AND(Q24="Impacto",Q25="Impacto"),(AB24-(+AB24*T25)),IF(AND(Q24="Probabilidad",Q25="Impacto"),(AB23-(+AB23*T25)),IF(Q25="Probabilidad",AB24,""))),"")</f>
        <v/>
      </c>
      <c r="AC25" s="248" t="str">
        <f t="shared" si="3"/>
        <v/>
      </c>
      <c r="AD25" s="249"/>
      <c r="AE25" s="250"/>
      <c r="AF25" s="251"/>
      <c r="AG25" s="252"/>
      <c r="AH25" s="252"/>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x14ac:dyDescent="0.3">
      <c r="A26" s="508"/>
      <c r="B26" s="511"/>
      <c r="C26" s="511"/>
      <c r="D26" s="511"/>
      <c r="E26" s="514"/>
      <c r="F26" s="511"/>
      <c r="G26" s="517"/>
      <c r="H26" s="502"/>
      <c r="I26" s="496"/>
      <c r="J26" s="499"/>
      <c r="K26" s="496"/>
      <c r="L26" s="502"/>
      <c r="M26" s="496"/>
      <c r="N26" s="505"/>
      <c r="O26" s="355">
        <v>5</v>
      </c>
      <c r="P26" s="241"/>
      <c r="Q26" s="242" t="str">
        <f t="shared" si="0"/>
        <v/>
      </c>
      <c r="R26" s="243"/>
      <c r="S26" s="243"/>
      <c r="T26" s="244" t="str">
        <f t="shared" si="1"/>
        <v/>
      </c>
      <c r="U26" s="243"/>
      <c r="V26" s="243"/>
      <c r="W26" s="243"/>
      <c r="X26" s="245" t="str">
        <f>IFERROR(IF(AND(Q25="Probabilidad",Q26="Probabilidad"),(Z25-(+Z25*T26)),IF(AND(Q25="Impacto",Q26="Probabilidad"),(Z24-(+Z24*T26)),IF(Q26="Impacto",Z25,""))),"")</f>
        <v/>
      </c>
      <c r="Y26" s="246" t="str">
        <f t="shared" si="4"/>
        <v/>
      </c>
      <c r="Z26" s="247" t="str">
        <f t="shared" si="2"/>
        <v/>
      </c>
      <c r="AA26" s="246" t="str">
        <f t="shared" si="5"/>
        <v/>
      </c>
      <c r="AB26" s="247" t="str">
        <f>IFERROR(IF(AND(Q25="Impacto",Q26="Impacto"),(AB25-(+AB25*T26)),IF(AND(Q25="Probabilidad",Q26="Impacto"),(AB24-(+AB24*T26)),IF(Q26="Probabilidad",AB25,""))),"")</f>
        <v/>
      </c>
      <c r="AC26" s="248" t="str">
        <f t="shared" si="3"/>
        <v/>
      </c>
      <c r="AD26" s="249"/>
      <c r="AE26" s="250"/>
      <c r="AF26" s="251"/>
      <c r="AG26" s="252"/>
      <c r="AH26" s="252"/>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x14ac:dyDescent="0.3">
      <c r="A27" s="509"/>
      <c r="B27" s="512"/>
      <c r="C27" s="512"/>
      <c r="D27" s="512"/>
      <c r="E27" s="515"/>
      <c r="F27" s="512"/>
      <c r="G27" s="518"/>
      <c r="H27" s="503"/>
      <c r="I27" s="497"/>
      <c r="J27" s="500"/>
      <c r="K27" s="497"/>
      <c r="L27" s="503"/>
      <c r="M27" s="497"/>
      <c r="N27" s="506"/>
      <c r="O27" s="355">
        <v>6</v>
      </c>
      <c r="P27" s="241"/>
      <c r="Q27" s="242" t="str">
        <f t="shared" si="0"/>
        <v/>
      </c>
      <c r="R27" s="243"/>
      <c r="S27" s="243"/>
      <c r="T27" s="244" t="str">
        <f t="shared" si="1"/>
        <v/>
      </c>
      <c r="U27" s="243"/>
      <c r="V27" s="243"/>
      <c r="W27" s="243"/>
      <c r="X27" s="245" t="str">
        <f>IFERROR(IF(AND(Q26="Probabilidad",Q27="Probabilidad"),(Z26-(+Z26*T27)),IF(AND(Q26="Impacto",Q27="Probabilidad"),(Z25-(+Z25*T27)),IF(Q27="Impacto",Z26,""))),"")</f>
        <v/>
      </c>
      <c r="Y27" s="246" t="str">
        <f t="shared" si="4"/>
        <v/>
      </c>
      <c r="Z27" s="247" t="str">
        <f t="shared" si="2"/>
        <v/>
      </c>
      <c r="AA27" s="246" t="str">
        <f t="shared" si="5"/>
        <v/>
      </c>
      <c r="AB27" s="247" t="str">
        <f>IFERROR(IF(AND(Q26="Impacto",Q27="Impacto"),(AB26-(+AB26*T27)),IF(AND(Q26="Probabilidad",Q27="Impacto"),(AB25-(+AB25*T27)),IF(Q27="Probabilidad",AB26,""))),"")</f>
        <v/>
      </c>
      <c r="AC27" s="248" t="str">
        <f t="shared" si="3"/>
        <v/>
      </c>
      <c r="AD27" s="249"/>
      <c r="AE27" s="250"/>
      <c r="AF27" s="251"/>
      <c r="AG27" s="252"/>
      <c r="AH27" s="252"/>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x14ac:dyDescent="0.3">
      <c r="A28" s="507">
        <v>4</v>
      </c>
      <c r="B28" s="510"/>
      <c r="C28" s="510"/>
      <c r="D28" s="510"/>
      <c r="E28" s="513"/>
      <c r="F28" s="510"/>
      <c r="G28" s="516"/>
      <c r="H28" s="501" t="str">
        <f>IF(G28&lt;=0,"",IF(G28&lt;=2,"Muy Baja",IF(G28&lt;=24,"Baja",IF(G28&lt;=500,"Media",IF(G28&lt;=5000,"Alta","Muy Alta")))))</f>
        <v/>
      </c>
      <c r="I28" s="495" t="str">
        <f>IF(H28="","",IF(H28="Muy Baja",0.2,IF(H28="Baja",0.4,IF(H28="Media",0.6,IF(H28="Alta",0.8,IF(H28="Muy Alta",1,))))))</f>
        <v/>
      </c>
      <c r="J28" s="498"/>
      <c r="K28" s="495"/>
      <c r="L28" s="501" t="str">
        <f>IF(OR(K28='Tabla Impacto'!$C$11,K28='Tabla Impacto'!$D$11),"Leve",IF(OR(K28='Tabla Impacto'!$C$12,K28='Tabla Impacto'!$D$12),"Menor",IF(OR(K28='Tabla Impacto'!$C$13,K28='Tabla Impacto'!$D$13),"Moderado",IF(OR(K28='Tabla Impacto'!$C$14,K28='Tabla Impacto'!$D$14),"Mayor",IF(OR(K28='Tabla Impacto'!$C$15,K28='Tabla Impacto'!$D$15),"Catastrófico","")))))</f>
        <v/>
      </c>
      <c r="M28" s="495" t="str">
        <f>IF(L28="","",IF(L28="Leve",0.2,IF(L28="Menor",0.4,IF(L28="Moderado",0.6,IF(L28="Mayor",0.8,IF(L28="Catastrófico",1,))))))</f>
        <v/>
      </c>
      <c r="N28" s="50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 t="shared" si="0"/>
        <v/>
      </c>
      <c r="R28" s="243"/>
      <c r="S28" s="243"/>
      <c r="T28" s="244" t="str">
        <f t="shared" si="1"/>
        <v/>
      </c>
      <c r="U28" s="243"/>
      <c r="V28" s="243"/>
      <c r="W28" s="243"/>
      <c r="X28" s="245" t="str">
        <f>IFERROR(IF(Q28="Probabilidad",(I28-(+I28*T28)),IF(Q28="Impacto",I28,"")),"")</f>
        <v/>
      </c>
      <c r="Y28" s="246" t="str">
        <f>IFERROR(IF(X28="","",IF(X28&lt;=0.2,"Muy Baja",IF(X28&lt;=0.4,"Baja",IF(X28&lt;=0.6,"Media",IF(X28&lt;=0.8,"Alta","Muy Alta"))))),"")</f>
        <v/>
      </c>
      <c r="Z28" s="247" t="str">
        <f t="shared" si="2"/>
        <v/>
      </c>
      <c r="AA28" s="246" t="str">
        <f>IFERROR(IF(AB28="","",IF(AB28&lt;=0.2,"Leve",IF(AB28&lt;=0.4,"Menor",IF(AB28&lt;=0.6,"Moderado",IF(AB28&lt;=0.8,"Mayor","Catastrófico"))))),"")</f>
        <v/>
      </c>
      <c r="AB28" s="247" t="str">
        <f>IFERROR(IF(Q28="Impacto",(M28-(+M28*T28)),IF(Q28="Probabilidad",M28,"")),"")</f>
        <v/>
      </c>
      <c r="AC28" s="248" t="str">
        <f t="shared" si="3"/>
        <v/>
      </c>
      <c r="AD28" s="249"/>
      <c r="AE28" s="250"/>
      <c r="AF28" s="251"/>
      <c r="AG28" s="252"/>
      <c r="AH28" s="252"/>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x14ac:dyDescent="0.3">
      <c r="A29" s="508"/>
      <c r="B29" s="511"/>
      <c r="C29" s="511"/>
      <c r="D29" s="511"/>
      <c r="E29" s="514"/>
      <c r="F29" s="511"/>
      <c r="G29" s="517"/>
      <c r="H29" s="502"/>
      <c r="I29" s="496"/>
      <c r="J29" s="499"/>
      <c r="K29" s="496"/>
      <c r="L29" s="502"/>
      <c r="M29" s="496"/>
      <c r="N29" s="505"/>
      <c r="O29" s="355">
        <v>2</v>
      </c>
      <c r="P29" s="241"/>
      <c r="Q29" s="242" t="str">
        <f t="shared" si="0"/>
        <v/>
      </c>
      <c r="R29" s="243"/>
      <c r="S29" s="243"/>
      <c r="T29" s="244" t="str">
        <f t="shared" si="1"/>
        <v/>
      </c>
      <c r="U29" s="243"/>
      <c r="V29" s="243"/>
      <c r="W29" s="243"/>
      <c r="X29" s="245" t="str">
        <f>IFERROR(IF(AND(Q28="Probabilidad",Q29="Probabilidad"),(Z28-(+Z28*T29)),IF(Q29="Probabilidad",(I28-(+I28*T29)),IF(Q29="Impacto",Z28,""))),"")</f>
        <v/>
      </c>
      <c r="Y29" s="246" t="str">
        <f t="shared" si="4"/>
        <v/>
      </c>
      <c r="Z29" s="247" t="str">
        <f t="shared" si="2"/>
        <v/>
      </c>
      <c r="AA29" s="246" t="str">
        <f t="shared" si="5"/>
        <v/>
      </c>
      <c r="AB29" s="247" t="str">
        <f>IFERROR(IF(AND(Q28="Impacto",Q29="Impacto"),(AB28-(+AB28*T29)),IF(Q29="Impacto",(M28-(+M28*T29)),IF(Q29="Probabilidad",AB28,""))),"")</f>
        <v/>
      </c>
      <c r="AC29" s="248" t="str">
        <f t="shared" si="3"/>
        <v/>
      </c>
      <c r="AD29" s="249"/>
      <c r="AE29" s="250"/>
      <c r="AF29" s="251"/>
      <c r="AG29" s="252"/>
      <c r="AH29" s="252"/>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x14ac:dyDescent="0.3">
      <c r="A30" s="508"/>
      <c r="B30" s="511"/>
      <c r="C30" s="511"/>
      <c r="D30" s="511"/>
      <c r="E30" s="514"/>
      <c r="F30" s="511"/>
      <c r="G30" s="517"/>
      <c r="H30" s="502"/>
      <c r="I30" s="496"/>
      <c r="J30" s="499"/>
      <c r="K30" s="496"/>
      <c r="L30" s="502"/>
      <c r="M30" s="496"/>
      <c r="N30" s="505"/>
      <c r="O30" s="355">
        <v>3</v>
      </c>
      <c r="P30" s="255"/>
      <c r="Q30" s="242" t="str">
        <f t="shared" si="0"/>
        <v/>
      </c>
      <c r="R30" s="243"/>
      <c r="S30" s="243"/>
      <c r="T30" s="244" t="str">
        <f t="shared" si="1"/>
        <v/>
      </c>
      <c r="U30" s="243"/>
      <c r="V30" s="243"/>
      <c r="W30" s="243"/>
      <c r="X30" s="245" t="str">
        <f>IFERROR(IF(AND(Q29="Probabilidad",Q30="Probabilidad"),(Z29-(+Z29*T30)),IF(AND(Q29="Impacto",Q30="Probabilidad"),(Z28-(+Z28*T30)),IF(Q30="Impacto",Z29,""))),"")</f>
        <v/>
      </c>
      <c r="Y30" s="246" t="str">
        <f t="shared" si="4"/>
        <v/>
      </c>
      <c r="Z30" s="247" t="str">
        <f t="shared" si="2"/>
        <v/>
      </c>
      <c r="AA30" s="246" t="str">
        <f t="shared" si="5"/>
        <v/>
      </c>
      <c r="AB30" s="247" t="str">
        <f>IFERROR(IF(AND(Q29="Impacto",Q30="Impacto"),(AB29-(+AB29*T30)),IF(AND(Q29="Probabilidad",Q30="Impacto"),(AB28-(+AB28*T30)),IF(Q30="Probabilidad",AB29,""))),"")</f>
        <v/>
      </c>
      <c r="AC30" s="248" t="str">
        <f t="shared" si="3"/>
        <v/>
      </c>
      <c r="AD30" s="249"/>
      <c r="AE30" s="250"/>
      <c r="AF30" s="251"/>
      <c r="AG30" s="252"/>
      <c r="AH30" s="252"/>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x14ac:dyDescent="0.3">
      <c r="A31" s="508"/>
      <c r="B31" s="511"/>
      <c r="C31" s="511"/>
      <c r="D31" s="511"/>
      <c r="E31" s="514"/>
      <c r="F31" s="511"/>
      <c r="G31" s="517"/>
      <c r="H31" s="502"/>
      <c r="I31" s="496"/>
      <c r="J31" s="499"/>
      <c r="K31" s="496"/>
      <c r="L31" s="502"/>
      <c r="M31" s="496"/>
      <c r="N31" s="505"/>
      <c r="O31" s="355">
        <v>4</v>
      </c>
      <c r="P31" s="241"/>
      <c r="Q31" s="242" t="str">
        <f t="shared" si="0"/>
        <v/>
      </c>
      <c r="R31" s="243"/>
      <c r="S31" s="243"/>
      <c r="T31" s="244" t="str">
        <f t="shared" si="1"/>
        <v/>
      </c>
      <c r="U31" s="243"/>
      <c r="V31" s="243"/>
      <c r="W31" s="243"/>
      <c r="X31" s="245" t="str">
        <f>IFERROR(IF(AND(Q30="Probabilidad",Q31="Probabilidad"),(Z30-(+Z30*T31)),IF(AND(Q30="Impacto",Q31="Probabilidad"),(Z29-(+Z29*T31)),IF(Q31="Impacto",Z30,""))),"")</f>
        <v/>
      </c>
      <c r="Y31" s="246" t="str">
        <f t="shared" si="4"/>
        <v/>
      </c>
      <c r="Z31" s="247" t="str">
        <f t="shared" si="2"/>
        <v/>
      </c>
      <c r="AA31" s="246" t="str">
        <f t="shared" si="5"/>
        <v/>
      </c>
      <c r="AB31" s="247" t="str">
        <f>IFERROR(IF(AND(Q30="Impacto",Q31="Impacto"),(AB30-(+AB30*T31)),IF(AND(Q30="Probabilidad",Q31="Impacto"),(AB29-(+AB29*T31)),IF(Q31="Probabilidad",AB30,""))),"")</f>
        <v/>
      </c>
      <c r="AC31" s="248" t="str">
        <f t="shared" si="3"/>
        <v/>
      </c>
      <c r="AD31" s="249"/>
      <c r="AE31" s="250"/>
      <c r="AF31" s="251"/>
      <c r="AG31" s="252"/>
      <c r="AH31" s="252"/>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x14ac:dyDescent="0.3">
      <c r="A32" s="508"/>
      <c r="B32" s="511"/>
      <c r="C32" s="511"/>
      <c r="D32" s="511"/>
      <c r="E32" s="514"/>
      <c r="F32" s="511"/>
      <c r="G32" s="517"/>
      <c r="H32" s="502"/>
      <c r="I32" s="496"/>
      <c r="J32" s="499"/>
      <c r="K32" s="496"/>
      <c r="L32" s="502"/>
      <c r="M32" s="496"/>
      <c r="N32" s="505"/>
      <c r="O32" s="355">
        <v>5</v>
      </c>
      <c r="P32" s="241"/>
      <c r="Q32" s="242" t="str">
        <f t="shared" si="0"/>
        <v/>
      </c>
      <c r="R32" s="243"/>
      <c r="S32" s="243"/>
      <c r="T32" s="244" t="str">
        <f t="shared" si="1"/>
        <v/>
      </c>
      <c r="U32" s="243"/>
      <c r="V32" s="243"/>
      <c r="W32" s="243"/>
      <c r="X32" s="256" t="str">
        <f>IFERROR(IF(AND(Q31="Probabilidad",Q32="Probabilidad"),(Z31-(+Z31*T32)),IF(AND(Q31="Impacto",Q32="Probabilidad"),(Z30-(+Z30*T32)),IF(Q32="Impacto",Z31,""))),"")</f>
        <v/>
      </c>
      <c r="Y32" s="246" t="str">
        <f>IFERROR(IF(X32="","",IF(X32&lt;=0.2,"Muy Baja",IF(X32&lt;=0.4,"Baja",IF(X32&lt;=0.6,"Media",IF(X32&lt;=0.8,"Alta","Muy Alta"))))),"")</f>
        <v/>
      </c>
      <c r="Z32" s="247" t="str">
        <f t="shared" si="2"/>
        <v/>
      </c>
      <c r="AA32" s="246" t="str">
        <f t="shared" si="5"/>
        <v/>
      </c>
      <c r="AB32" s="247" t="str">
        <f>IFERROR(IF(AND(Q31="Impacto",Q32="Impacto"),(AB31-(+AB31*T32)),IF(AND(Q31="Probabilidad",Q32="Impacto"),(AB30-(+AB30*T32)),IF(Q32="Probabilidad",AB31,""))),"")</f>
        <v/>
      </c>
      <c r="AC32" s="248" t="str">
        <f t="shared" si="3"/>
        <v/>
      </c>
      <c r="AD32" s="249"/>
      <c r="AE32" s="250"/>
      <c r="AF32" s="251"/>
      <c r="AG32" s="252"/>
      <c r="AH32" s="252"/>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x14ac:dyDescent="0.3">
      <c r="A33" s="509"/>
      <c r="B33" s="512"/>
      <c r="C33" s="512"/>
      <c r="D33" s="512"/>
      <c r="E33" s="515"/>
      <c r="F33" s="512"/>
      <c r="G33" s="518"/>
      <c r="H33" s="503"/>
      <c r="I33" s="497"/>
      <c r="J33" s="500"/>
      <c r="K33" s="497"/>
      <c r="L33" s="503"/>
      <c r="M33" s="497"/>
      <c r="N33" s="506"/>
      <c r="O33" s="355">
        <v>6</v>
      </c>
      <c r="P33" s="241"/>
      <c r="Q33" s="242" t="str">
        <f t="shared" si="0"/>
        <v/>
      </c>
      <c r="R33" s="243"/>
      <c r="S33" s="243"/>
      <c r="T33" s="244" t="str">
        <f t="shared" si="1"/>
        <v/>
      </c>
      <c r="U33" s="243"/>
      <c r="V33" s="243"/>
      <c r="W33" s="243"/>
      <c r="X33" s="245" t="str">
        <f>IFERROR(IF(AND(Q32="Probabilidad",Q33="Probabilidad"),(Z32-(+Z32*T33)),IF(AND(Q32="Impacto",Q33="Probabilidad"),(Z31-(+Z31*T33)),IF(Q33="Impacto",Z32,""))),"")</f>
        <v/>
      </c>
      <c r="Y33" s="246" t="str">
        <f t="shared" si="4"/>
        <v/>
      </c>
      <c r="Z33" s="247" t="str">
        <f t="shared" si="2"/>
        <v/>
      </c>
      <c r="AA33" s="246" t="str">
        <f t="shared" si="5"/>
        <v/>
      </c>
      <c r="AB33" s="247" t="str">
        <f>IFERROR(IF(AND(Q32="Impacto",Q33="Impacto"),(AB32-(+AB32*T33)),IF(AND(Q32="Probabilidad",Q33="Impacto"),(AB31-(+AB31*T33)),IF(Q33="Probabilidad",AB32,""))),"")</f>
        <v/>
      </c>
      <c r="AC33" s="248" t="str">
        <f t="shared" si="3"/>
        <v/>
      </c>
      <c r="AD33" s="249"/>
      <c r="AE33" s="250"/>
      <c r="AF33" s="251"/>
      <c r="AG33" s="252"/>
      <c r="AH33" s="252"/>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x14ac:dyDescent="0.3">
      <c r="A34" s="507">
        <v>5</v>
      </c>
      <c r="B34" s="510"/>
      <c r="C34" s="510"/>
      <c r="D34" s="510"/>
      <c r="E34" s="513"/>
      <c r="F34" s="510"/>
      <c r="G34" s="516"/>
      <c r="H34" s="501" t="str">
        <f>IF(G34&lt;=0,"",IF(G34&lt;=2,"Muy Baja",IF(G34&lt;=24,"Baja",IF(G34&lt;=500,"Media",IF(G34&lt;=5000,"Alta","Muy Alta")))))</f>
        <v/>
      </c>
      <c r="I34" s="495" t="str">
        <f>IF(H34="","",IF(H34="Muy Baja",0.2,IF(H34="Baja",0.4,IF(H34="Media",0.6,IF(H34="Alta",0.8,IF(H34="Muy Alta",1,))))))</f>
        <v/>
      </c>
      <c r="J34" s="498"/>
      <c r="K34" s="495"/>
      <c r="L34" s="501" t="str">
        <f>IF(OR(K34='Tabla Impacto'!$C$11,K34='Tabla Impacto'!$D$11),"Leve",IF(OR(K34='Tabla Impacto'!$C$12,K34='Tabla Impacto'!$D$12),"Menor",IF(OR(K34='Tabla Impacto'!$C$13,K34='Tabla Impacto'!$D$13),"Moderado",IF(OR(K34='Tabla Impacto'!$C$14,K34='Tabla Impacto'!$D$14),"Mayor",IF(OR(K34='Tabla Impacto'!$C$15,K34='Tabla Impacto'!$D$15),"Catastrófico","")))))</f>
        <v/>
      </c>
      <c r="M34" s="495" t="str">
        <f>IF(L34="","",IF(L34="Leve",0.2,IF(L34="Menor",0.4,IF(L34="Moderado",0.6,IF(L34="Mayor",0.8,IF(L34="Catastrófico",1,))))))</f>
        <v/>
      </c>
      <c r="N34" s="50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 t="shared" si="0"/>
        <v/>
      </c>
      <c r="R34" s="243"/>
      <c r="S34" s="243"/>
      <c r="T34" s="244" t="str">
        <f t="shared" si="1"/>
        <v/>
      </c>
      <c r="U34" s="243"/>
      <c r="V34" s="243"/>
      <c r="W34" s="243"/>
      <c r="X34" s="245" t="str">
        <f>IFERROR(IF(Q34="Probabilidad",(I34-(+I34*T34)),IF(Q34="Impacto",I34,"")),"")</f>
        <v/>
      </c>
      <c r="Y34" s="246" t="str">
        <f>IFERROR(IF(X34="","",IF(X34&lt;=0.2,"Muy Baja",IF(X34&lt;=0.4,"Baja",IF(X34&lt;=0.6,"Media",IF(X34&lt;=0.8,"Alta","Muy Alta"))))),"")</f>
        <v/>
      </c>
      <c r="Z34" s="247" t="str">
        <f t="shared" si="2"/>
        <v/>
      </c>
      <c r="AA34" s="246" t="str">
        <f>IFERROR(IF(AB34="","",IF(AB34&lt;=0.2,"Leve",IF(AB34&lt;=0.4,"Menor",IF(AB34&lt;=0.6,"Moderado",IF(AB34&lt;=0.8,"Mayor","Catastrófico"))))),"")</f>
        <v/>
      </c>
      <c r="AB34" s="247" t="str">
        <f>IFERROR(IF(Q34="Impacto",(M34-(+M34*T34)),IF(Q34="Probabilidad",M34,"")),"")</f>
        <v/>
      </c>
      <c r="AC34" s="248" t="str">
        <f t="shared" si="3"/>
        <v/>
      </c>
      <c r="AD34" s="249"/>
      <c r="AE34" s="250"/>
      <c r="AF34" s="251"/>
      <c r="AG34" s="252"/>
      <c r="AH34" s="252"/>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x14ac:dyDescent="0.3">
      <c r="A35" s="508"/>
      <c r="B35" s="511"/>
      <c r="C35" s="511"/>
      <c r="D35" s="511"/>
      <c r="E35" s="514"/>
      <c r="F35" s="511"/>
      <c r="G35" s="517"/>
      <c r="H35" s="502"/>
      <c r="I35" s="496"/>
      <c r="J35" s="499"/>
      <c r="K35" s="496"/>
      <c r="L35" s="502"/>
      <c r="M35" s="496"/>
      <c r="N35" s="505"/>
      <c r="O35" s="355">
        <v>2</v>
      </c>
      <c r="P35" s="241"/>
      <c r="Q35" s="242" t="str">
        <f t="shared" si="0"/>
        <v/>
      </c>
      <c r="R35" s="243"/>
      <c r="S35" s="243"/>
      <c r="T35" s="244" t="str">
        <f t="shared" si="1"/>
        <v/>
      </c>
      <c r="U35" s="243"/>
      <c r="V35" s="243"/>
      <c r="W35" s="243"/>
      <c r="X35" s="245" t="str">
        <f>IFERROR(IF(AND(Q34="Probabilidad",Q35="Probabilidad"),(Z34-(+Z34*T35)),IF(Q35="Probabilidad",(I34-(+I34*T35)),IF(Q35="Impacto",Z34,""))),"")</f>
        <v/>
      </c>
      <c r="Y35" s="246" t="str">
        <f t="shared" si="4"/>
        <v/>
      </c>
      <c r="Z35" s="247" t="str">
        <f t="shared" si="2"/>
        <v/>
      </c>
      <c r="AA35" s="246" t="str">
        <f t="shared" si="5"/>
        <v/>
      </c>
      <c r="AB35" s="247" t="str">
        <f>IFERROR(IF(AND(Q34="Impacto",Q35="Impacto"),(AB34-(+AB34*T35)),IF(Q35="Impacto",(M34-(+M34*T35)),IF(Q35="Probabilidad",AB34,""))),"")</f>
        <v/>
      </c>
      <c r="AC35" s="248" t="str">
        <f t="shared" si="3"/>
        <v/>
      </c>
      <c r="AD35" s="249"/>
      <c r="AE35" s="250"/>
      <c r="AF35" s="251"/>
      <c r="AG35" s="252"/>
      <c r="AH35" s="252"/>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x14ac:dyDescent="0.3">
      <c r="A36" s="508"/>
      <c r="B36" s="511"/>
      <c r="C36" s="511"/>
      <c r="D36" s="511"/>
      <c r="E36" s="514"/>
      <c r="F36" s="511"/>
      <c r="G36" s="517"/>
      <c r="H36" s="502"/>
      <c r="I36" s="496"/>
      <c r="J36" s="499"/>
      <c r="K36" s="496"/>
      <c r="L36" s="502"/>
      <c r="M36" s="496"/>
      <c r="N36" s="505"/>
      <c r="O36" s="355">
        <v>3</v>
      </c>
      <c r="P36" s="255"/>
      <c r="Q36" s="242" t="str">
        <f t="shared" si="0"/>
        <v/>
      </c>
      <c r="R36" s="243"/>
      <c r="S36" s="243"/>
      <c r="T36" s="244" t="str">
        <f t="shared" si="1"/>
        <v/>
      </c>
      <c r="U36" s="243"/>
      <c r="V36" s="243"/>
      <c r="W36" s="243"/>
      <c r="X36" s="245" t="str">
        <f>IFERROR(IF(AND(Q35="Probabilidad",Q36="Probabilidad"),(Z35-(+Z35*T36)),IF(AND(Q35="Impacto",Q36="Probabilidad"),(Z34-(+Z34*T36)),IF(Q36="Impacto",Z35,""))),"")</f>
        <v/>
      </c>
      <c r="Y36" s="246" t="str">
        <f t="shared" si="4"/>
        <v/>
      </c>
      <c r="Z36" s="247" t="str">
        <f t="shared" si="2"/>
        <v/>
      </c>
      <c r="AA36" s="246" t="str">
        <f t="shared" si="5"/>
        <v/>
      </c>
      <c r="AB36" s="247" t="str">
        <f>IFERROR(IF(AND(Q35="Impacto",Q36="Impacto"),(AB35-(+AB35*T36)),IF(AND(Q35="Probabilidad",Q36="Impacto"),(AB34-(+AB34*T36)),IF(Q36="Probabilidad",AB35,""))),"")</f>
        <v/>
      </c>
      <c r="AC36" s="248" t="str">
        <f t="shared" si="3"/>
        <v/>
      </c>
      <c r="AD36" s="249"/>
      <c r="AE36" s="250"/>
      <c r="AF36" s="251"/>
      <c r="AG36" s="252"/>
      <c r="AH36" s="252"/>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x14ac:dyDescent="0.3">
      <c r="A37" s="508"/>
      <c r="B37" s="511"/>
      <c r="C37" s="511"/>
      <c r="D37" s="511"/>
      <c r="E37" s="514"/>
      <c r="F37" s="511"/>
      <c r="G37" s="517"/>
      <c r="H37" s="502"/>
      <c r="I37" s="496"/>
      <c r="J37" s="499"/>
      <c r="K37" s="496"/>
      <c r="L37" s="502"/>
      <c r="M37" s="496"/>
      <c r="N37" s="505"/>
      <c r="O37" s="355">
        <v>4</v>
      </c>
      <c r="P37" s="241"/>
      <c r="Q37" s="242" t="str">
        <f t="shared" si="0"/>
        <v/>
      </c>
      <c r="R37" s="243"/>
      <c r="S37" s="243"/>
      <c r="T37" s="244" t="str">
        <f t="shared" si="1"/>
        <v/>
      </c>
      <c r="U37" s="243"/>
      <c r="V37" s="243"/>
      <c r="W37" s="243"/>
      <c r="X37" s="245" t="str">
        <f>IFERROR(IF(AND(Q36="Probabilidad",Q37="Probabilidad"),(Z36-(+Z36*T37)),IF(AND(Q36="Impacto",Q37="Probabilidad"),(Z35-(+Z35*T37)),IF(Q37="Impacto",Z36,""))),"")</f>
        <v/>
      </c>
      <c r="Y37" s="246" t="str">
        <f t="shared" si="4"/>
        <v/>
      </c>
      <c r="Z37" s="247" t="str">
        <f t="shared" si="2"/>
        <v/>
      </c>
      <c r="AA37" s="246" t="str">
        <f t="shared" si="5"/>
        <v/>
      </c>
      <c r="AB37" s="247" t="str">
        <f>IFERROR(IF(AND(Q36="Impacto",Q37="Impacto"),(AB36-(+AB36*T37)),IF(AND(Q36="Probabilidad",Q37="Impacto"),(AB35-(+AB35*T37)),IF(Q37="Probabilidad",AB36,""))),"")</f>
        <v/>
      </c>
      <c r="AC37" s="248" t="str">
        <f t="shared" si="3"/>
        <v/>
      </c>
      <c r="AD37" s="249"/>
      <c r="AE37" s="250"/>
      <c r="AF37" s="251"/>
      <c r="AG37" s="252"/>
      <c r="AH37" s="252"/>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x14ac:dyDescent="0.3">
      <c r="A38" s="508"/>
      <c r="B38" s="511"/>
      <c r="C38" s="511"/>
      <c r="D38" s="511"/>
      <c r="E38" s="514"/>
      <c r="F38" s="511"/>
      <c r="G38" s="517"/>
      <c r="H38" s="502"/>
      <c r="I38" s="496"/>
      <c r="J38" s="499"/>
      <c r="K38" s="496"/>
      <c r="L38" s="502"/>
      <c r="M38" s="496"/>
      <c r="N38" s="505"/>
      <c r="O38" s="355">
        <v>5</v>
      </c>
      <c r="P38" s="241"/>
      <c r="Q38" s="242" t="str">
        <f t="shared" si="0"/>
        <v/>
      </c>
      <c r="R38" s="243"/>
      <c r="S38" s="243"/>
      <c r="T38" s="244" t="str">
        <f t="shared" si="1"/>
        <v/>
      </c>
      <c r="U38" s="243"/>
      <c r="V38" s="243"/>
      <c r="W38" s="243"/>
      <c r="X38" s="245" t="str">
        <f>IFERROR(IF(AND(Q37="Probabilidad",Q38="Probabilidad"),(Z37-(+Z37*T38)),IF(AND(Q37="Impacto",Q38="Probabilidad"),(Z36-(+Z36*T38)),IF(Q38="Impacto",Z37,""))),"")</f>
        <v/>
      </c>
      <c r="Y38" s="246" t="str">
        <f t="shared" si="4"/>
        <v/>
      </c>
      <c r="Z38" s="247" t="str">
        <f t="shared" si="2"/>
        <v/>
      </c>
      <c r="AA38" s="246" t="str">
        <f t="shared" si="5"/>
        <v/>
      </c>
      <c r="AB38" s="247" t="str">
        <f>IFERROR(IF(AND(Q37="Impacto",Q38="Impacto"),(AB37-(+AB37*T38)),IF(AND(Q37="Probabilidad",Q38="Impacto"),(AB36-(+AB36*T38)),IF(Q38="Probabilidad",AB37,""))),"")</f>
        <v/>
      </c>
      <c r="AC38" s="248" t="str">
        <f t="shared" si="3"/>
        <v/>
      </c>
      <c r="AD38" s="249"/>
      <c r="AE38" s="250"/>
      <c r="AF38" s="251"/>
      <c r="AG38" s="252"/>
      <c r="AH38" s="252"/>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x14ac:dyDescent="0.3">
      <c r="A39" s="509"/>
      <c r="B39" s="512"/>
      <c r="C39" s="512"/>
      <c r="D39" s="512"/>
      <c r="E39" s="515"/>
      <c r="F39" s="512"/>
      <c r="G39" s="518"/>
      <c r="H39" s="503"/>
      <c r="I39" s="497"/>
      <c r="J39" s="500"/>
      <c r="K39" s="497"/>
      <c r="L39" s="503"/>
      <c r="M39" s="497"/>
      <c r="N39" s="506"/>
      <c r="O39" s="355">
        <v>6</v>
      </c>
      <c r="P39" s="241"/>
      <c r="Q39" s="242" t="str">
        <f t="shared" si="0"/>
        <v/>
      </c>
      <c r="R39" s="243"/>
      <c r="S39" s="243"/>
      <c r="T39" s="244" t="str">
        <f t="shared" si="1"/>
        <v/>
      </c>
      <c r="U39" s="243"/>
      <c r="V39" s="243"/>
      <c r="W39" s="243"/>
      <c r="X39" s="245" t="str">
        <f>IFERROR(IF(AND(Q38="Probabilidad",Q39="Probabilidad"),(Z38-(+Z38*T39)),IF(AND(Q38="Impacto",Q39="Probabilidad"),(Z37-(+Z37*T39)),IF(Q39="Impacto",Z38,""))),"")</f>
        <v/>
      </c>
      <c r="Y39" s="246" t="str">
        <f t="shared" si="4"/>
        <v/>
      </c>
      <c r="Z39" s="247" t="str">
        <f t="shared" si="2"/>
        <v/>
      </c>
      <c r="AA39" s="246" t="str">
        <f t="shared" si="5"/>
        <v/>
      </c>
      <c r="AB39" s="247" t="str">
        <f>IFERROR(IF(AND(Q38="Impacto",Q39="Impacto"),(AB38-(+AB38*T39)),IF(AND(Q38="Probabilidad",Q39="Impacto"),(AB37-(+AB37*T39)),IF(Q39="Probabilidad",AB38,""))),"")</f>
        <v/>
      </c>
      <c r="AC39" s="248" t="str">
        <f t="shared" si="3"/>
        <v/>
      </c>
      <c r="AD39" s="249"/>
      <c r="AE39" s="250"/>
      <c r="AF39" s="251"/>
      <c r="AG39" s="252"/>
      <c r="AH39" s="252"/>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x14ac:dyDescent="0.3">
      <c r="A40" s="507">
        <v>6</v>
      </c>
      <c r="B40" s="510"/>
      <c r="C40" s="510"/>
      <c r="D40" s="510"/>
      <c r="E40" s="513"/>
      <c r="F40" s="510"/>
      <c r="G40" s="516"/>
      <c r="H40" s="501" t="str">
        <f>IF(G40&lt;=0,"",IF(G40&lt;=2,"Muy Baja",IF(G40&lt;=24,"Baja",IF(G40&lt;=500,"Media",IF(G40&lt;=5000,"Alta","Muy Alta")))))</f>
        <v/>
      </c>
      <c r="I40" s="495" t="str">
        <f>IF(H40="","",IF(H40="Muy Baja",0.2,IF(H40="Baja",0.4,IF(H40="Media",0.6,IF(H40="Alta",0.8,IF(H40="Muy Alta",1,))))))</f>
        <v/>
      </c>
      <c r="J40" s="498"/>
      <c r="K40" s="495"/>
      <c r="L40" s="501" t="str">
        <f>IF(OR(K40='Tabla Impacto'!$C$11,K40='Tabla Impacto'!$D$11),"Leve",IF(OR(K40='Tabla Impacto'!$C$12,K40='Tabla Impacto'!$D$12),"Menor",IF(OR(K40='Tabla Impacto'!$C$13,K40='Tabla Impacto'!$D$13),"Moderado",IF(OR(K40='Tabla Impacto'!$C$14,K40='Tabla Impacto'!$D$14),"Mayor",IF(OR(K40='Tabla Impacto'!$C$15,K40='Tabla Impacto'!$D$15),"Catastrófico","")))))</f>
        <v/>
      </c>
      <c r="M40" s="495" t="str">
        <f>IF(L40="","",IF(L40="Leve",0.2,IF(L40="Menor",0.4,IF(L40="Moderado",0.6,IF(L40="Mayor",0.8,IF(L40="Catastrófico",1,))))))</f>
        <v/>
      </c>
      <c r="N40" s="50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 t="shared" si="0"/>
        <v/>
      </c>
      <c r="R40" s="243"/>
      <c r="S40" s="243"/>
      <c r="T40" s="244" t="str">
        <f t="shared" si="1"/>
        <v/>
      </c>
      <c r="U40" s="243"/>
      <c r="V40" s="243"/>
      <c r="W40" s="243"/>
      <c r="X40" s="245" t="str">
        <f>IFERROR(IF(Q40="Probabilidad",(I40-(+I40*T40)),IF(Q40="Impacto",I40,"")),"")</f>
        <v/>
      </c>
      <c r="Y40" s="246" t="str">
        <f>IFERROR(IF(X40="","",IF(X40&lt;=0.2,"Muy Baja",IF(X40&lt;=0.4,"Baja",IF(X40&lt;=0.6,"Media",IF(X40&lt;=0.8,"Alta","Muy Alta"))))),"")</f>
        <v/>
      </c>
      <c r="Z40" s="247" t="str">
        <f t="shared" si="2"/>
        <v/>
      </c>
      <c r="AA40" s="246" t="str">
        <f>IFERROR(IF(AB40="","",IF(AB40&lt;=0.2,"Leve",IF(AB40&lt;=0.4,"Menor",IF(AB40&lt;=0.6,"Moderado",IF(AB40&lt;=0.8,"Mayor","Catastrófico"))))),"")</f>
        <v/>
      </c>
      <c r="AB40" s="247" t="str">
        <f>IFERROR(IF(Q40="Impacto",(M40-(+M40*T40)),IF(Q40="Probabilidad",M40,"")),"")</f>
        <v/>
      </c>
      <c r="AC40" s="248" t="str">
        <f t="shared" si="3"/>
        <v/>
      </c>
      <c r="AD40" s="249"/>
      <c r="AE40" s="250"/>
      <c r="AF40" s="251"/>
      <c r="AG40" s="252"/>
      <c r="AH40" s="252"/>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x14ac:dyDescent="0.3">
      <c r="A41" s="508"/>
      <c r="B41" s="511"/>
      <c r="C41" s="511"/>
      <c r="D41" s="511"/>
      <c r="E41" s="514"/>
      <c r="F41" s="511"/>
      <c r="G41" s="517"/>
      <c r="H41" s="502"/>
      <c r="I41" s="496"/>
      <c r="J41" s="499"/>
      <c r="K41" s="496"/>
      <c r="L41" s="502"/>
      <c r="M41" s="496"/>
      <c r="N41" s="505"/>
      <c r="O41" s="355">
        <v>2</v>
      </c>
      <c r="P41" s="241"/>
      <c r="Q41" s="242" t="str">
        <f t="shared" si="0"/>
        <v/>
      </c>
      <c r="R41" s="243"/>
      <c r="S41" s="243"/>
      <c r="T41" s="244" t="str">
        <f t="shared" si="1"/>
        <v/>
      </c>
      <c r="U41" s="243"/>
      <c r="V41" s="243"/>
      <c r="W41" s="243"/>
      <c r="X41" s="245" t="str">
        <f>IFERROR(IF(AND(Q40="Probabilidad",Q41="Probabilidad"),(Z40-(+Z40*T41)),IF(Q41="Probabilidad",(I40-(+I40*T41)),IF(Q41="Impacto",Z40,""))),"")</f>
        <v/>
      </c>
      <c r="Y41" s="246" t="str">
        <f t="shared" si="4"/>
        <v/>
      </c>
      <c r="Z41" s="247" t="str">
        <f t="shared" si="2"/>
        <v/>
      </c>
      <c r="AA41" s="246" t="str">
        <f t="shared" si="5"/>
        <v/>
      </c>
      <c r="AB41" s="247" t="str">
        <f>IFERROR(IF(AND(Q40="Impacto",Q41="Impacto"),(AB40-(+AB40*T41)),IF(Q41="Impacto",(M40-(+M40*T41)),IF(Q41="Probabilidad",AB40,""))),"")</f>
        <v/>
      </c>
      <c r="AC41" s="248" t="str">
        <f t="shared" si="3"/>
        <v/>
      </c>
      <c r="AD41" s="249"/>
      <c r="AE41" s="250"/>
      <c r="AF41" s="251"/>
      <c r="AG41" s="252"/>
      <c r="AH41" s="252"/>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x14ac:dyDescent="0.3">
      <c r="A42" s="508"/>
      <c r="B42" s="511"/>
      <c r="C42" s="511"/>
      <c r="D42" s="511"/>
      <c r="E42" s="514"/>
      <c r="F42" s="511"/>
      <c r="G42" s="517"/>
      <c r="H42" s="502"/>
      <c r="I42" s="496"/>
      <c r="J42" s="499"/>
      <c r="K42" s="496"/>
      <c r="L42" s="502"/>
      <c r="M42" s="496"/>
      <c r="N42" s="505"/>
      <c r="O42" s="355">
        <v>3</v>
      </c>
      <c r="P42" s="255"/>
      <c r="Q42" s="242" t="str">
        <f t="shared" ref="Q42:Q69" si="6">IF(OR(R42="Preventivo",R42="Detectivo"),"Probabilidad",IF(R42="Correctivo","Impacto",""))</f>
        <v/>
      </c>
      <c r="R42" s="243"/>
      <c r="S42" s="243"/>
      <c r="T42" s="244" t="str">
        <f t="shared" ref="T42:T69" si="7">IF(AND(R42="Preventivo",S42="Automático"),"50%",IF(AND(R42="Preventivo",S42="Manual"),"40%",IF(AND(R42="Detectivo",S42="Automático"),"40%",IF(AND(R42="Detectivo",S42="Manual"),"30%",IF(AND(R42="Correctivo",S42="Automático"),"35%",IF(AND(R42="Correctivo",S42="Manual"),"25%",""))))))</f>
        <v/>
      </c>
      <c r="U42" s="243"/>
      <c r="V42" s="243"/>
      <c r="W42" s="243"/>
      <c r="X42" s="245" t="str">
        <f>IFERROR(IF(AND(Q41="Probabilidad",Q42="Probabilidad"),(Z41-(+Z41*T42)),IF(AND(Q41="Impacto",Q42="Probabilidad"),(Z40-(+Z40*T42)),IF(Q42="Impacto",Z41,""))),"")</f>
        <v/>
      </c>
      <c r="Y42" s="246" t="str">
        <f t="shared" si="4"/>
        <v/>
      </c>
      <c r="Z42" s="247" t="str">
        <f t="shared" ref="Z42:Z69" si="8">+X42</f>
        <v/>
      </c>
      <c r="AA42" s="246" t="str">
        <f t="shared" si="5"/>
        <v/>
      </c>
      <c r="AB42" s="247" t="str">
        <f>IFERROR(IF(AND(Q41="Impacto",Q42="Impacto"),(AB41-(+AB41*T42)),IF(AND(Q41="Probabilidad",Q42="Impacto"),(AB40-(+AB40*T42)),IF(Q42="Probabilidad",AB41,""))),"")</f>
        <v/>
      </c>
      <c r="AC42" s="24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9"/>
      <c r="AE42" s="250"/>
      <c r="AF42" s="251"/>
      <c r="AG42" s="252"/>
      <c r="AH42" s="252"/>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x14ac:dyDescent="0.3">
      <c r="A43" s="508"/>
      <c r="B43" s="511"/>
      <c r="C43" s="511"/>
      <c r="D43" s="511"/>
      <c r="E43" s="514"/>
      <c r="F43" s="511"/>
      <c r="G43" s="517"/>
      <c r="H43" s="502"/>
      <c r="I43" s="496"/>
      <c r="J43" s="499"/>
      <c r="K43" s="496"/>
      <c r="L43" s="502"/>
      <c r="M43" s="496"/>
      <c r="N43" s="505"/>
      <c r="O43" s="355">
        <v>4</v>
      </c>
      <c r="P43" s="241"/>
      <c r="Q43" s="242" t="str">
        <f t="shared" si="6"/>
        <v/>
      </c>
      <c r="R43" s="243"/>
      <c r="S43" s="243"/>
      <c r="T43" s="244" t="str">
        <f t="shared" si="7"/>
        <v/>
      </c>
      <c r="U43" s="243"/>
      <c r="V43" s="243"/>
      <c r="W43" s="243"/>
      <c r="X43" s="245" t="str">
        <f>IFERROR(IF(AND(Q42="Probabilidad",Q43="Probabilidad"),(Z42-(+Z42*T43)),IF(AND(Q42="Impacto",Q43="Probabilidad"),(Z41-(+Z41*T43)),IF(Q43="Impacto",Z42,""))),"")</f>
        <v/>
      </c>
      <c r="Y43" s="246" t="str">
        <f t="shared" si="4"/>
        <v/>
      </c>
      <c r="Z43" s="247" t="str">
        <f t="shared" si="8"/>
        <v/>
      </c>
      <c r="AA43" s="246" t="str">
        <f t="shared" si="5"/>
        <v/>
      </c>
      <c r="AB43" s="247" t="str">
        <f>IFERROR(IF(AND(Q42="Impacto",Q43="Impacto"),(AB42-(+AB42*T43)),IF(AND(Q42="Probabilidad",Q43="Impacto"),(AB41-(+AB41*T43)),IF(Q43="Probabilidad",AB42,""))),"")</f>
        <v/>
      </c>
      <c r="AC43" s="248" t="str">
        <f t="shared" si="9"/>
        <v/>
      </c>
      <c r="AD43" s="249"/>
      <c r="AE43" s="250"/>
      <c r="AF43" s="251"/>
      <c r="AG43" s="252"/>
      <c r="AH43" s="252"/>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x14ac:dyDescent="0.3">
      <c r="A44" s="508"/>
      <c r="B44" s="511"/>
      <c r="C44" s="511"/>
      <c r="D44" s="511"/>
      <c r="E44" s="514"/>
      <c r="F44" s="511"/>
      <c r="G44" s="517"/>
      <c r="H44" s="502"/>
      <c r="I44" s="496"/>
      <c r="J44" s="499"/>
      <c r="K44" s="496"/>
      <c r="L44" s="502"/>
      <c r="M44" s="496"/>
      <c r="N44" s="505"/>
      <c r="O44" s="355">
        <v>5</v>
      </c>
      <c r="P44" s="241"/>
      <c r="Q44" s="242" t="str">
        <f t="shared" si="6"/>
        <v/>
      </c>
      <c r="R44" s="243"/>
      <c r="S44" s="243"/>
      <c r="T44" s="244" t="str">
        <f t="shared" si="7"/>
        <v/>
      </c>
      <c r="U44" s="243"/>
      <c r="V44" s="243"/>
      <c r="W44" s="243"/>
      <c r="X44" s="245" t="str">
        <f>IFERROR(IF(AND(Q43="Probabilidad",Q44="Probabilidad"),(Z43-(+Z43*T44)),IF(AND(Q43="Impacto",Q44="Probabilidad"),(Z42-(+Z42*T44)),IF(Q44="Impacto",Z43,""))),"")</f>
        <v/>
      </c>
      <c r="Y44" s="246" t="str">
        <f t="shared" si="4"/>
        <v/>
      </c>
      <c r="Z44" s="247" t="str">
        <f t="shared" si="8"/>
        <v/>
      </c>
      <c r="AA44" s="246" t="str">
        <f t="shared" si="5"/>
        <v/>
      </c>
      <c r="AB44" s="247" t="str">
        <f>IFERROR(IF(AND(Q43="Impacto",Q44="Impacto"),(AB43-(+AB43*T44)),IF(AND(Q43="Probabilidad",Q44="Impacto"),(AB42-(+AB42*T44)),IF(Q44="Probabilidad",AB43,""))),"")</f>
        <v/>
      </c>
      <c r="AC44" s="248" t="str">
        <f t="shared" si="9"/>
        <v/>
      </c>
      <c r="AD44" s="249"/>
      <c r="AE44" s="250"/>
      <c r="AF44" s="251"/>
      <c r="AG44" s="252"/>
      <c r="AH44" s="252"/>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x14ac:dyDescent="0.3">
      <c r="A45" s="509"/>
      <c r="B45" s="512"/>
      <c r="C45" s="512"/>
      <c r="D45" s="512"/>
      <c r="E45" s="515"/>
      <c r="F45" s="512"/>
      <c r="G45" s="518"/>
      <c r="H45" s="503"/>
      <c r="I45" s="497"/>
      <c r="J45" s="500"/>
      <c r="K45" s="497"/>
      <c r="L45" s="503"/>
      <c r="M45" s="497"/>
      <c r="N45" s="506"/>
      <c r="O45" s="355">
        <v>6</v>
      </c>
      <c r="P45" s="241"/>
      <c r="Q45" s="242" t="str">
        <f t="shared" si="6"/>
        <v/>
      </c>
      <c r="R45" s="243"/>
      <c r="S45" s="243"/>
      <c r="T45" s="244" t="str">
        <f t="shared" si="7"/>
        <v/>
      </c>
      <c r="U45" s="243"/>
      <c r="V45" s="243"/>
      <c r="W45" s="243"/>
      <c r="X45" s="245" t="str">
        <f>IFERROR(IF(AND(Q44="Probabilidad",Q45="Probabilidad"),(Z44-(+Z44*T45)),IF(AND(Q44="Impacto",Q45="Probabilidad"),(Z43-(+Z43*T45)),IF(Q45="Impacto",Z44,""))),"")</f>
        <v/>
      </c>
      <c r="Y45" s="246" t="str">
        <f t="shared" si="4"/>
        <v/>
      </c>
      <c r="Z45" s="247" t="str">
        <f t="shared" si="8"/>
        <v/>
      </c>
      <c r="AA45" s="246" t="str">
        <f>IFERROR(IF(AB45="","",IF(AB45&lt;=0.2,"Leve",IF(AB45&lt;=0.4,"Menor",IF(AB45&lt;=0.6,"Moderado",IF(AB45&lt;=0.8,"Mayor","Catastrófico"))))),"")</f>
        <v/>
      </c>
      <c r="AB45" s="247" t="str">
        <f>IFERROR(IF(AND(Q44="Impacto",Q45="Impacto"),(AB44-(+AB44*T45)),IF(AND(Q44="Probabilidad",Q45="Impacto"),(AB43-(+AB43*T45)),IF(Q45="Probabilidad",AB44,""))),"")</f>
        <v/>
      </c>
      <c r="AC45" s="248" t="str">
        <f t="shared" si="9"/>
        <v/>
      </c>
      <c r="AD45" s="249"/>
      <c r="AE45" s="250"/>
      <c r="AF45" s="251"/>
      <c r="AG45" s="252"/>
      <c r="AH45" s="252"/>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x14ac:dyDescent="0.3">
      <c r="A46" s="507">
        <v>7</v>
      </c>
      <c r="B46" s="510"/>
      <c r="C46" s="510"/>
      <c r="D46" s="510"/>
      <c r="E46" s="513"/>
      <c r="F46" s="510"/>
      <c r="G46" s="516"/>
      <c r="H46" s="501" t="str">
        <f>IF(G46&lt;=0,"",IF(G46&lt;=2,"Muy Baja",IF(G46&lt;=24,"Baja",IF(G46&lt;=500,"Media",IF(G46&lt;=5000,"Alta","Muy Alta")))))</f>
        <v/>
      </c>
      <c r="I46" s="495" t="str">
        <f>IF(H46="","",IF(H46="Muy Baja",0.2,IF(H46="Baja",0.4,IF(H46="Media",0.6,IF(H46="Alta",0.8,IF(H46="Muy Alta",1,))))))</f>
        <v/>
      </c>
      <c r="J46" s="498"/>
      <c r="K46" s="495"/>
      <c r="L46" s="501" t="str">
        <f>IF(OR(K46='Tabla Impacto'!$C$11,K46='Tabla Impacto'!$D$11),"Leve",IF(OR(K46='Tabla Impacto'!$C$12,K46='Tabla Impacto'!$D$12),"Menor",IF(OR(K46='Tabla Impacto'!$C$13,K46='Tabla Impacto'!$D$13),"Moderado",IF(OR(K46='Tabla Impacto'!$C$14,K46='Tabla Impacto'!$D$14),"Mayor",IF(OR(K46='Tabla Impacto'!$C$15,K46='Tabla Impacto'!$D$15),"Catastrófico","")))))</f>
        <v/>
      </c>
      <c r="M46" s="495" t="str">
        <f>IF(L46="","",IF(L46="Leve",0.2,IF(L46="Menor",0.4,IF(L46="Moderado",0.6,IF(L46="Mayor",0.8,IF(L46="Catastrófico",1,))))))</f>
        <v/>
      </c>
      <c r="N46" s="50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 t="shared" si="6"/>
        <v/>
      </c>
      <c r="R46" s="243"/>
      <c r="S46" s="243"/>
      <c r="T46" s="244" t="str">
        <f t="shared" si="7"/>
        <v/>
      </c>
      <c r="U46" s="243"/>
      <c r="V46" s="243"/>
      <c r="W46" s="243"/>
      <c r="X46" s="245" t="str">
        <f>IFERROR(IF(Q46="Probabilidad",(I46-(+I46*T46)),IF(Q46="Impacto",I46,"")),"")</f>
        <v/>
      </c>
      <c r="Y46" s="246" t="str">
        <f>IFERROR(IF(X46="","",IF(X46&lt;=0.2,"Muy Baja",IF(X46&lt;=0.4,"Baja",IF(X46&lt;=0.6,"Media",IF(X46&lt;=0.8,"Alta","Muy Alta"))))),"")</f>
        <v/>
      </c>
      <c r="Z46" s="247" t="str">
        <f t="shared" si="8"/>
        <v/>
      </c>
      <c r="AA46" s="246" t="str">
        <f>IFERROR(IF(AB46="","",IF(AB46&lt;=0.2,"Leve",IF(AB46&lt;=0.4,"Menor",IF(AB46&lt;=0.6,"Moderado",IF(AB46&lt;=0.8,"Mayor","Catastrófico"))))),"")</f>
        <v/>
      </c>
      <c r="AB46" s="247" t="str">
        <f>IFERROR(IF(Q46="Impacto",(M46-(+M46*T46)),IF(Q46="Probabilidad",M46,"")),"")</f>
        <v/>
      </c>
      <c r="AC46" s="248" t="str">
        <f t="shared" si="9"/>
        <v/>
      </c>
      <c r="AD46" s="249"/>
      <c r="AE46" s="250"/>
      <c r="AF46" s="251"/>
      <c r="AG46" s="252"/>
      <c r="AH46" s="252"/>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x14ac:dyDescent="0.3">
      <c r="A47" s="508"/>
      <c r="B47" s="511"/>
      <c r="C47" s="511"/>
      <c r="D47" s="511"/>
      <c r="E47" s="514"/>
      <c r="F47" s="511"/>
      <c r="G47" s="517"/>
      <c r="H47" s="502"/>
      <c r="I47" s="496"/>
      <c r="J47" s="499"/>
      <c r="K47" s="496"/>
      <c r="L47" s="502"/>
      <c r="M47" s="496"/>
      <c r="N47" s="505"/>
      <c r="O47" s="355">
        <v>2</v>
      </c>
      <c r="P47" s="241"/>
      <c r="Q47" s="242" t="str">
        <f t="shared" si="6"/>
        <v/>
      </c>
      <c r="R47" s="243"/>
      <c r="S47" s="243"/>
      <c r="T47" s="244" t="str">
        <f t="shared" si="7"/>
        <v/>
      </c>
      <c r="U47" s="243"/>
      <c r="V47" s="243"/>
      <c r="W47" s="243"/>
      <c r="X47" s="245" t="str">
        <f>IFERROR(IF(AND(Q46="Probabilidad",Q47="Probabilidad"),(Z46-(+Z46*T47)),IF(Q47="Probabilidad",(I46-(+I46*T47)),IF(Q47="Impacto",Z46,""))),"")</f>
        <v/>
      </c>
      <c r="Y47" s="246" t="str">
        <f t="shared" si="4"/>
        <v/>
      </c>
      <c r="Z47" s="247" t="str">
        <f t="shared" si="8"/>
        <v/>
      </c>
      <c r="AA47" s="246" t="str">
        <f t="shared" si="5"/>
        <v/>
      </c>
      <c r="AB47" s="247" t="str">
        <f>IFERROR(IF(AND(Q46="Impacto",Q47="Impacto"),(AB46-(+AB46*T47)),IF(Q47="Impacto",(M46-(+M46*T47)),IF(Q47="Probabilidad",AB46,""))),"")</f>
        <v/>
      </c>
      <c r="AC47" s="248" t="str">
        <f t="shared" si="9"/>
        <v/>
      </c>
      <c r="AD47" s="249"/>
      <c r="AE47" s="250"/>
      <c r="AF47" s="251"/>
      <c r="AG47" s="252"/>
      <c r="AH47" s="252"/>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x14ac:dyDescent="0.3">
      <c r="A48" s="508"/>
      <c r="B48" s="511"/>
      <c r="C48" s="511"/>
      <c r="D48" s="511"/>
      <c r="E48" s="514"/>
      <c r="F48" s="511"/>
      <c r="G48" s="517"/>
      <c r="H48" s="502"/>
      <c r="I48" s="496"/>
      <c r="J48" s="499"/>
      <c r="K48" s="496"/>
      <c r="L48" s="502"/>
      <c r="M48" s="496"/>
      <c r="N48" s="505"/>
      <c r="O48" s="355">
        <v>3</v>
      </c>
      <c r="P48" s="255"/>
      <c r="Q48" s="242" t="str">
        <f t="shared" si="6"/>
        <v/>
      </c>
      <c r="R48" s="243"/>
      <c r="S48" s="243"/>
      <c r="T48" s="244" t="str">
        <f t="shared" si="7"/>
        <v/>
      </c>
      <c r="U48" s="243"/>
      <c r="V48" s="243"/>
      <c r="W48" s="243"/>
      <c r="X48" s="245" t="str">
        <f>IFERROR(IF(AND(Q47="Probabilidad",Q48="Probabilidad"),(Z47-(+Z47*T48)),IF(AND(Q47="Impacto",Q48="Probabilidad"),(Z46-(+Z46*T48)),IF(Q48="Impacto",Z47,""))),"")</f>
        <v/>
      </c>
      <c r="Y48" s="246" t="str">
        <f t="shared" si="4"/>
        <v/>
      </c>
      <c r="Z48" s="247" t="str">
        <f t="shared" si="8"/>
        <v/>
      </c>
      <c r="AA48" s="246" t="str">
        <f t="shared" si="5"/>
        <v/>
      </c>
      <c r="AB48" s="247" t="str">
        <f>IFERROR(IF(AND(Q47="Impacto",Q48="Impacto"),(AB47-(+AB47*T48)),IF(AND(Q47="Probabilidad",Q48="Impacto"),(AB46-(+AB46*T48)),IF(Q48="Probabilidad",AB47,""))),"")</f>
        <v/>
      </c>
      <c r="AC48" s="248" t="str">
        <f t="shared" si="9"/>
        <v/>
      </c>
      <c r="AD48" s="249"/>
      <c r="AE48" s="250"/>
      <c r="AF48" s="251"/>
      <c r="AG48" s="252"/>
      <c r="AH48" s="252"/>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x14ac:dyDescent="0.3">
      <c r="A49" s="508"/>
      <c r="B49" s="511"/>
      <c r="C49" s="511"/>
      <c r="D49" s="511"/>
      <c r="E49" s="514"/>
      <c r="F49" s="511"/>
      <c r="G49" s="517"/>
      <c r="H49" s="502"/>
      <c r="I49" s="496"/>
      <c r="J49" s="499"/>
      <c r="K49" s="496"/>
      <c r="L49" s="502"/>
      <c r="M49" s="496"/>
      <c r="N49" s="505"/>
      <c r="O49" s="355">
        <v>4</v>
      </c>
      <c r="P49" s="241"/>
      <c r="Q49" s="242" t="str">
        <f t="shared" si="6"/>
        <v/>
      </c>
      <c r="R49" s="243"/>
      <c r="S49" s="243"/>
      <c r="T49" s="244" t="str">
        <f t="shared" si="7"/>
        <v/>
      </c>
      <c r="U49" s="243"/>
      <c r="V49" s="243"/>
      <c r="W49" s="243"/>
      <c r="X49" s="245" t="str">
        <f>IFERROR(IF(AND(Q48="Probabilidad",Q49="Probabilidad"),(Z48-(+Z48*T49)),IF(AND(Q48="Impacto",Q49="Probabilidad"),(Z47-(+Z47*T49)),IF(Q49="Impacto",Z48,""))),"")</f>
        <v/>
      </c>
      <c r="Y49" s="246" t="str">
        <f t="shared" si="4"/>
        <v/>
      </c>
      <c r="Z49" s="247" t="str">
        <f t="shared" si="8"/>
        <v/>
      </c>
      <c r="AA49" s="246" t="str">
        <f t="shared" si="5"/>
        <v/>
      </c>
      <c r="AB49" s="247" t="str">
        <f>IFERROR(IF(AND(Q48="Impacto",Q49="Impacto"),(AB48-(+AB48*T49)),IF(AND(Q48="Probabilidad",Q49="Impacto"),(AB47-(+AB47*T49)),IF(Q49="Probabilidad",AB48,""))),"")</f>
        <v/>
      </c>
      <c r="AC49" s="248" t="str">
        <f t="shared" si="9"/>
        <v/>
      </c>
      <c r="AD49" s="249"/>
      <c r="AE49" s="250"/>
      <c r="AF49" s="251"/>
      <c r="AG49" s="252"/>
      <c r="AH49" s="252"/>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x14ac:dyDescent="0.3">
      <c r="A50" s="508"/>
      <c r="B50" s="511"/>
      <c r="C50" s="511"/>
      <c r="D50" s="511"/>
      <c r="E50" s="514"/>
      <c r="F50" s="511"/>
      <c r="G50" s="517"/>
      <c r="H50" s="502"/>
      <c r="I50" s="496"/>
      <c r="J50" s="499"/>
      <c r="K50" s="496"/>
      <c r="L50" s="502"/>
      <c r="M50" s="496"/>
      <c r="N50" s="505"/>
      <c r="O50" s="355">
        <v>5</v>
      </c>
      <c r="P50" s="241"/>
      <c r="Q50" s="242" t="str">
        <f t="shared" si="6"/>
        <v/>
      </c>
      <c r="R50" s="243"/>
      <c r="S50" s="243"/>
      <c r="T50" s="244" t="str">
        <f t="shared" si="7"/>
        <v/>
      </c>
      <c r="U50" s="243"/>
      <c r="V50" s="243"/>
      <c r="W50" s="243"/>
      <c r="X50" s="245" t="str">
        <f>IFERROR(IF(AND(Q49="Probabilidad",Q50="Probabilidad"),(Z49-(+Z49*T50)),IF(AND(Q49="Impacto",Q50="Probabilidad"),(Z48-(+Z48*T50)),IF(Q50="Impacto",Z49,""))),"")</f>
        <v/>
      </c>
      <c r="Y50" s="246" t="str">
        <f t="shared" si="4"/>
        <v/>
      </c>
      <c r="Z50" s="247" t="str">
        <f t="shared" si="8"/>
        <v/>
      </c>
      <c r="AA50" s="246" t="str">
        <f t="shared" si="5"/>
        <v/>
      </c>
      <c r="AB50" s="247" t="str">
        <f>IFERROR(IF(AND(Q49="Impacto",Q50="Impacto"),(AB49-(+AB49*T50)),IF(AND(Q49="Probabilidad",Q50="Impacto"),(AB48-(+AB48*T50)),IF(Q50="Probabilidad",AB49,""))),"")</f>
        <v/>
      </c>
      <c r="AC50" s="248" t="str">
        <f t="shared" si="9"/>
        <v/>
      </c>
      <c r="AD50" s="249"/>
      <c r="AE50" s="250"/>
      <c r="AF50" s="251"/>
      <c r="AG50" s="252"/>
      <c r="AH50" s="252"/>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x14ac:dyDescent="0.3">
      <c r="A51" s="509"/>
      <c r="B51" s="512"/>
      <c r="C51" s="512"/>
      <c r="D51" s="512"/>
      <c r="E51" s="515"/>
      <c r="F51" s="512"/>
      <c r="G51" s="518"/>
      <c r="H51" s="503"/>
      <c r="I51" s="497"/>
      <c r="J51" s="500"/>
      <c r="K51" s="497"/>
      <c r="L51" s="503"/>
      <c r="M51" s="497"/>
      <c r="N51" s="506"/>
      <c r="O51" s="355">
        <v>6</v>
      </c>
      <c r="P51" s="241"/>
      <c r="Q51" s="242" t="str">
        <f t="shared" si="6"/>
        <v/>
      </c>
      <c r="R51" s="243"/>
      <c r="S51" s="243"/>
      <c r="T51" s="244" t="str">
        <f t="shared" si="7"/>
        <v/>
      </c>
      <c r="U51" s="243"/>
      <c r="V51" s="243"/>
      <c r="W51" s="243"/>
      <c r="X51" s="245" t="str">
        <f>IFERROR(IF(AND(Q50="Probabilidad",Q51="Probabilidad"),(Z50-(+Z50*T51)),IF(AND(Q50="Impacto",Q51="Probabilidad"),(Z49-(+Z49*T51)),IF(Q51="Impacto",Z50,""))),"")</f>
        <v/>
      </c>
      <c r="Y51" s="246" t="str">
        <f t="shared" si="4"/>
        <v/>
      </c>
      <c r="Z51" s="247" t="str">
        <f t="shared" si="8"/>
        <v/>
      </c>
      <c r="AA51" s="246" t="str">
        <f t="shared" si="5"/>
        <v/>
      </c>
      <c r="AB51" s="247" t="str">
        <f>IFERROR(IF(AND(Q50="Impacto",Q51="Impacto"),(AB50-(+AB50*T51)),IF(AND(Q50="Probabilidad",Q51="Impacto"),(AB49-(+AB49*T51)),IF(Q51="Probabilidad",AB50,""))),"")</f>
        <v/>
      </c>
      <c r="AC51" s="248" t="str">
        <f t="shared" si="9"/>
        <v/>
      </c>
      <c r="AD51" s="249"/>
      <c r="AE51" s="250"/>
      <c r="AF51" s="251"/>
      <c r="AG51" s="252"/>
      <c r="AH51" s="252"/>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x14ac:dyDescent="0.3">
      <c r="A52" s="507">
        <v>8</v>
      </c>
      <c r="B52" s="510"/>
      <c r="C52" s="510"/>
      <c r="D52" s="510"/>
      <c r="E52" s="513"/>
      <c r="F52" s="510"/>
      <c r="G52" s="516"/>
      <c r="H52" s="501" t="str">
        <f>IF(G52&lt;=0,"",IF(G52&lt;=2,"Muy Baja",IF(G52&lt;=24,"Baja",IF(G52&lt;=500,"Media",IF(G52&lt;=5000,"Alta","Muy Alta")))))</f>
        <v/>
      </c>
      <c r="I52" s="495" t="str">
        <f>IF(H52="","",IF(H52="Muy Baja",0.2,IF(H52="Baja",0.4,IF(H52="Media",0.6,IF(H52="Alta",0.8,IF(H52="Muy Alta",1,))))))</f>
        <v/>
      </c>
      <c r="J52" s="498"/>
      <c r="K52" s="495"/>
      <c r="L52" s="501" t="str">
        <f>IF(OR(K52='Tabla Impacto'!$C$11,K52='Tabla Impacto'!$D$11),"Leve",IF(OR(K52='Tabla Impacto'!$C$12,K52='Tabla Impacto'!$D$12),"Menor",IF(OR(K52='Tabla Impacto'!$C$13,K52='Tabla Impacto'!$D$13),"Moderado",IF(OR(K52='Tabla Impacto'!$C$14,K52='Tabla Impacto'!$D$14),"Mayor",IF(OR(K52='Tabla Impacto'!$C$15,K52='Tabla Impacto'!$D$15),"Catastrófico","")))))</f>
        <v/>
      </c>
      <c r="M52" s="495" t="str">
        <f>IF(L52="","",IF(L52="Leve",0.2,IF(L52="Menor",0.4,IF(L52="Moderado",0.6,IF(L52="Mayor",0.8,IF(L52="Catastrófico",1,))))))</f>
        <v/>
      </c>
      <c r="N52" s="50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 t="shared" si="6"/>
        <v/>
      </c>
      <c r="R52" s="243"/>
      <c r="S52" s="243"/>
      <c r="T52" s="244" t="str">
        <f t="shared" si="7"/>
        <v/>
      </c>
      <c r="U52" s="243"/>
      <c r="V52" s="243"/>
      <c r="W52" s="243"/>
      <c r="X52" s="245" t="str">
        <f>IFERROR(IF(Q52="Probabilidad",(I52-(+I52*T52)),IF(Q52="Impacto",I52,"")),"")</f>
        <v/>
      </c>
      <c r="Y52" s="246" t="str">
        <f>IFERROR(IF(X52="","",IF(X52&lt;=0.2,"Muy Baja",IF(X52&lt;=0.4,"Baja",IF(X52&lt;=0.6,"Media",IF(X52&lt;=0.8,"Alta","Muy Alta"))))),"")</f>
        <v/>
      </c>
      <c r="Z52" s="247" t="str">
        <f t="shared" si="8"/>
        <v/>
      </c>
      <c r="AA52" s="246" t="str">
        <f>IFERROR(IF(AB52="","",IF(AB52&lt;=0.2,"Leve",IF(AB52&lt;=0.4,"Menor",IF(AB52&lt;=0.6,"Moderado",IF(AB52&lt;=0.8,"Mayor","Catastrófico"))))),"")</f>
        <v/>
      </c>
      <c r="AB52" s="247" t="str">
        <f>IFERROR(IF(Q52="Impacto",(M52-(+M52*T52)),IF(Q52="Probabilidad",M52,"")),"")</f>
        <v/>
      </c>
      <c r="AC52" s="248" t="str">
        <f t="shared" si="9"/>
        <v/>
      </c>
      <c r="AD52" s="249"/>
      <c r="AE52" s="250"/>
      <c r="AF52" s="251"/>
      <c r="AG52" s="252"/>
      <c r="AH52" s="252"/>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x14ac:dyDescent="0.3">
      <c r="A53" s="508"/>
      <c r="B53" s="511"/>
      <c r="C53" s="511"/>
      <c r="D53" s="511"/>
      <c r="E53" s="514"/>
      <c r="F53" s="511"/>
      <c r="G53" s="517"/>
      <c r="H53" s="502"/>
      <c r="I53" s="496"/>
      <c r="J53" s="499"/>
      <c r="K53" s="496"/>
      <c r="L53" s="502"/>
      <c r="M53" s="496"/>
      <c r="N53" s="505"/>
      <c r="O53" s="355">
        <v>2</v>
      </c>
      <c r="P53" s="241"/>
      <c r="Q53" s="242" t="str">
        <f t="shared" si="6"/>
        <v/>
      </c>
      <c r="R53" s="243"/>
      <c r="S53" s="243"/>
      <c r="T53" s="244" t="str">
        <f t="shared" si="7"/>
        <v/>
      </c>
      <c r="U53" s="243"/>
      <c r="V53" s="243"/>
      <c r="W53" s="243"/>
      <c r="X53" s="245" t="str">
        <f>IFERROR(IF(AND(Q52="Probabilidad",Q53="Probabilidad"),(Z52-(+Z52*T53)),IF(Q53="Probabilidad",(I52-(+I52*T53)),IF(Q53="Impacto",Z52,""))),"")</f>
        <v/>
      </c>
      <c r="Y53" s="246" t="str">
        <f t="shared" si="4"/>
        <v/>
      </c>
      <c r="Z53" s="247" t="str">
        <f t="shared" si="8"/>
        <v/>
      </c>
      <c r="AA53" s="246" t="str">
        <f t="shared" si="5"/>
        <v/>
      </c>
      <c r="AB53" s="247" t="str">
        <f>IFERROR(IF(AND(Q52="Impacto",Q53="Impacto"),(AB52-(+AB52*T53)),IF(Q53="Impacto",(M52-(+M52*T53)),IF(Q53="Probabilidad",AB52,""))),"")</f>
        <v/>
      </c>
      <c r="AC53" s="248" t="str">
        <f t="shared" si="9"/>
        <v/>
      </c>
      <c r="AD53" s="249"/>
      <c r="AE53" s="250"/>
      <c r="AF53" s="251"/>
      <c r="AG53" s="252"/>
      <c r="AH53" s="252"/>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x14ac:dyDescent="0.3">
      <c r="A54" s="508"/>
      <c r="B54" s="511"/>
      <c r="C54" s="511"/>
      <c r="D54" s="511"/>
      <c r="E54" s="514"/>
      <c r="F54" s="511"/>
      <c r="G54" s="517"/>
      <c r="H54" s="502"/>
      <c r="I54" s="496"/>
      <c r="J54" s="499"/>
      <c r="K54" s="496"/>
      <c r="L54" s="502"/>
      <c r="M54" s="496"/>
      <c r="N54" s="505"/>
      <c r="O54" s="355">
        <v>3</v>
      </c>
      <c r="P54" s="255"/>
      <c r="Q54" s="242" t="str">
        <f t="shared" si="6"/>
        <v/>
      </c>
      <c r="R54" s="243"/>
      <c r="S54" s="243"/>
      <c r="T54" s="244" t="str">
        <f t="shared" si="7"/>
        <v/>
      </c>
      <c r="U54" s="243"/>
      <c r="V54" s="243"/>
      <c r="W54" s="243"/>
      <c r="X54" s="245" t="str">
        <f>IFERROR(IF(AND(Q53="Probabilidad",Q54="Probabilidad"),(Z53-(+Z53*T54)),IF(AND(Q53="Impacto",Q54="Probabilidad"),(Z52-(+Z52*T54)),IF(Q54="Impacto",Z53,""))),"")</f>
        <v/>
      </c>
      <c r="Y54" s="246" t="str">
        <f t="shared" si="4"/>
        <v/>
      </c>
      <c r="Z54" s="247" t="str">
        <f t="shared" si="8"/>
        <v/>
      </c>
      <c r="AA54" s="246" t="str">
        <f t="shared" si="5"/>
        <v/>
      </c>
      <c r="AB54" s="247" t="str">
        <f>IFERROR(IF(AND(Q53="Impacto",Q54="Impacto"),(AB53-(+AB53*T54)),IF(AND(Q53="Probabilidad",Q54="Impacto"),(AB52-(+AB52*T54)),IF(Q54="Probabilidad",AB53,""))),"")</f>
        <v/>
      </c>
      <c r="AC54" s="248" t="str">
        <f t="shared" si="9"/>
        <v/>
      </c>
      <c r="AD54" s="249"/>
      <c r="AE54" s="250"/>
      <c r="AF54" s="251"/>
      <c r="AG54" s="252"/>
      <c r="AH54" s="252"/>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x14ac:dyDescent="0.3">
      <c r="A55" s="508"/>
      <c r="B55" s="511"/>
      <c r="C55" s="511"/>
      <c r="D55" s="511"/>
      <c r="E55" s="514"/>
      <c r="F55" s="511"/>
      <c r="G55" s="517"/>
      <c r="H55" s="502"/>
      <c r="I55" s="496"/>
      <c r="J55" s="499"/>
      <c r="K55" s="496"/>
      <c r="L55" s="502"/>
      <c r="M55" s="496"/>
      <c r="N55" s="505"/>
      <c r="O55" s="355">
        <v>4</v>
      </c>
      <c r="P55" s="241"/>
      <c r="Q55" s="242" t="str">
        <f t="shared" si="6"/>
        <v/>
      </c>
      <c r="R55" s="243"/>
      <c r="S55" s="243"/>
      <c r="T55" s="244" t="str">
        <f t="shared" si="7"/>
        <v/>
      </c>
      <c r="U55" s="243"/>
      <c r="V55" s="243"/>
      <c r="W55" s="243"/>
      <c r="X55" s="245" t="str">
        <f>IFERROR(IF(AND(Q54="Probabilidad",Q55="Probabilidad"),(Z54-(+Z54*T55)),IF(AND(Q54="Impacto",Q55="Probabilidad"),(Z53-(+Z53*T55)),IF(Q55="Impacto",Z54,""))),"")</f>
        <v/>
      </c>
      <c r="Y55" s="246" t="str">
        <f t="shared" si="4"/>
        <v/>
      </c>
      <c r="Z55" s="247" t="str">
        <f t="shared" si="8"/>
        <v/>
      </c>
      <c r="AA55" s="246" t="str">
        <f t="shared" si="5"/>
        <v/>
      </c>
      <c r="AB55" s="247" t="str">
        <f>IFERROR(IF(AND(Q54="Impacto",Q55="Impacto"),(AB54-(+AB54*T55)),IF(AND(Q54="Probabilidad",Q55="Impacto"),(AB53-(+AB53*T55)),IF(Q55="Probabilidad",AB54,""))),"")</f>
        <v/>
      </c>
      <c r="AC55" s="248" t="str">
        <f t="shared" si="9"/>
        <v/>
      </c>
      <c r="AD55" s="249"/>
      <c r="AE55" s="250"/>
      <c r="AF55" s="251"/>
      <c r="AG55" s="252"/>
      <c r="AH55" s="252"/>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x14ac:dyDescent="0.3">
      <c r="A56" s="508"/>
      <c r="B56" s="511"/>
      <c r="C56" s="511"/>
      <c r="D56" s="511"/>
      <c r="E56" s="514"/>
      <c r="F56" s="511"/>
      <c r="G56" s="517"/>
      <c r="H56" s="502"/>
      <c r="I56" s="496"/>
      <c r="J56" s="499"/>
      <c r="K56" s="496"/>
      <c r="L56" s="502"/>
      <c r="M56" s="496"/>
      <c r="N56" s="505"/>
      <c r="O56" s="355">
        <v>5</v>
      </c>
      <c r="P56" s="241"/>
      <c r="Q56" s="242" t="str">
        <f t="shared" si="6"/>
        <v/>
      </c>
      <c r="R56" s="243"/>
      <c r="S56" s="243"/>
      <c r="T56" s="244" t="str">
        <f t="shared" si="7"/>
        <v/>
      </c>
      <c r="U56" s="243"/>
      <c r="V56" s="243"/>
      <c r="W56" s="243"/>
      <c r="X56" s="245" t="str">
        <f>IFERROR(IF(AND(Q55="Probabilidad",Q56="Probabilidad"),(Z55-(+Z55*T56)),IF(AND(Q55="Impacto",Q56="Probabilidad"),(Z54-(+Z54*T56)),IF(Q56="Impacto",Z55,""))),"")</f>
        <v/>
      </c>
      <c r="Y56" s="246" t="str">
        <f t="shared" si="4"/>
        <v/>
      </c>
      <c r="Z56" s="247" t="str">
        <f t="shared" si="8"/>
        <v/>
      </c>
      <c r="AA56" s="246" t="str">
        <f t="shared" si="5"/>
        <v/>
      </c>
      <c r="AB56" s="247" t="str">
        <f>IFERROR(IF(AND(Q55="Impacto",Q56="Impacto"),(AB55-(+AB55*T56)),IF(AND(Q55="Probabilidad",Q56="Impacto"),(AB54-(+AB54*T56)),IF(Q56="Probabilidad",AB55,""))),"")</f>
        <v/>
      </c>
      <c r="AC56" s="248" t="str">
        <f t="shared" si="9"/>
        <v/>
      </c>
      <c r="AD56" s="249"/>
      <c r="AE56" s="250"/>
      <c r="AF56" s="251"/>
      <c r="AG56" s="252"/>
      <c r="AH56" s="252"/>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x14ac:dyDescent="0.3">
      <c r="A57" s="509"/>
      <c r="B57" s="512"/>
      <c r="C57" s="512"/>
      <c r="D57" s="512"/>
      <c r="E57" s="515"/>
      <c r="F57" s="512"/>
      <c r="G57" s="518"/>
      <c r="H57" s="503"/>
      <c r="I57" s="497"/>
      <c r="J57" s="500"/>
      <c r="K57" s="497"/>
      <c r="L57" s="503"/>
      <c r="M57" s="497"/>
      <c r="N57" s="506"/>
      <c r="O57" s="355">
        <v>6</v>
      </c>
      <c r="P57" s="241"/>
      <c r="Q57" s="242" t="str">
        <f t="shared" si="6"/>
        <v/>
      </c>
      <c r="R57" s="243"/>
      <c r="S57" s="243"/>
      <c r="T57" s="244" t="str">
        <f t="shared" si="7"/>
        <v/>
      </c>
      <c r="U57" s="243"/>
      <c r="V57" s="243"/>
      <c r="W57" s="243"/>
      <c r="X57" s="245" t="str">
        <f>IFERROR(IF(AND(Q56="Probabilidad",Q57="Probabilidad"),(Z56-(+Z56*T57)),IF(AND(Q56="Impacto",Q57="Probabilidad"),(Z55-(+Z55*T57)),IF(Q57="Impacto",Z56,""))),"")</f>
        <v/>
      </c>
      <c r="Y57" s="246" t="str">
        <f t="shared" si="4"/>
        <v/>
      </c>
      <c r="Z57" s="247" t="str">
        <f t="shared" si="8"/>
        <v/>
      </c>
      <c r="AA57" s="246" t="str">
        <f t="shared" si="5"/>
        <v/>
      </c>
      <c r="AB57" s="247" t="str">
        <f>IFERROR(IF(AND(Q56="Impacto",Q57="Impacto"),(AB56-(+AB56*T57)),IF(AND(Q56="Probabilidad",Q57="Impacto"),(AB55-(+AB55*T57)),IF(Q57="Probabilidad",AB56,""))),"")</f>
        <v/>
      </c>
      <c r="AC57" s="248" t="str">
        <f t="shared" si="9"/>
        <v/>
      </c>
      <c r="AD57" s="249"/>
      <c r="AE57" s="250"/>
      <c r="AF57" s="251"/>
      <c r="AG57" s="252"/>
      <c r="AH57" s="252"/>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x14ac:dyDescent="0.3">
      <c r="A58" s="507">
        <v>9</v>
      </c>
      <c r="B58" s="510"/>
      <c r="C58" s="510"/>
      <c r="D58" s="510"/>
      <c r="E58" s="513"/>
      <c r="F58" s="510"/>
      <c r="G58" s="516"/>
      <c r="H58" s="501" t="str">
        <f>IF(G58&lt;=0,"",IF(G58&lt;=2,"Muy Baja",IF(G58&lt;=24,"Baja",IF(G58&lt;=500,"Media",IF(G58&lt;=5000,"Alta","Muy Alta")))))</f>
        <v/>
      </c>
      <c r="I58" s="495" t="str">
        <f>IF(H58="","",IF(H58="Muy Baja",0.2,IF(H58="Baja",0.4,IF(H58="Media",0.6,IF(H58="Alta",0.8,IF(H58="Muy Alta",1,))))))</f>
        <v/>
      </c>
      <c r="J58" s="498"/>
      <c r="K58" s="495"/>
      <c r="L58" s="501" t="str">
        <f>IF(OR(K58='Tabla Impacto'!$C$11,K58='Tabla Impacto'!$D$11),"Leve",IF(OR(K58='Tabla Impacto'!$C$12,K58='Tabla Impacto'!$D$12),"Menor",IF(OR(K58='Tabla Impacto'!$C$13,K58='Tabla Impacto'!$D$13),"Moderado",IF(OR(K58='Tabla Impacto'!$C$14,K58='Tabla Impacto'!$D$14),"Mayor",IF(OR(K58='Tabla Impacto'!$C$15,K58='Tabla Impacto'!$D$15),"Catastrófico","")))))</f>
        <v/>
      </c>
      <c r="M58" s="495" t="str">
        <f>IF(L58="","",IF(L58="Leve",0.2,IF(L58="Menor",0.4,IF(L58="Moderado",0.6,IF(L58="Mayor",0.8,IF(L58="Catastrófico",1,))))))</f>
        <v/>
      </c>
      <c r="N58" s="50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 t="shared" si="6"/>
        <v/>
      </c>
      <c r="R58" s="243"/>
      <c r="S58" s="243"/>
      <c r="T58" s="244" t="str">
        <f t="shared" si="7"/>
        <v/>
      </c>
      <c r="U58" s="243"/>
      <c r="V58" s="243"/>
      <c r="W58" s="243"/>
      <c r="X58" s="245" t="str">
        <f>IFERROR(IF(Q58="Probabilidad",(I58-(+I58*T58)),IF(Q58="Impacto",I58,"")),"")</f>
        <v/>
      </c>
      <c r="Y58" s="246" t="str">
        <f>IFERROR(IF(X58="","",IF(X58&lt;=0.2,"Muy Baja",IF(X58&lt;=0.4,"Baja",IF(X58&lt;=0.6,"Media",IF(X58&lt;=0.8,"Alta","Muy Alta"))))),"")</f>
        <v/>
      </c>
      <c r="Z58" s="247" t="str">
        <f t="shared" si="8"/>
        <v/>
      </c>
      <c r="AA58" s="246" t="str">
        <f>IFERROR(IF(AB58="","",IF(AB58&lt;=0.2,"Leve",IF(AB58&lt;=0.4,"Menor",IF(AB58&lt;=0.6,"Moderado",IF(AB58&lt;=0.8,"Mayor","Catastrófico"))))),"")</f>
        <v/>
      </c>
      <c r="AB58" s="247" t="str">
        <f>IFERROR(IF(Q58="Impacto",(M58-(+M58*T58)),IF(Q58="Probabilidad",M58,"")),"")</f>
        <v/>
      </c>
      <c r="AC58" s="248" t="str">
        <f t="shared" si="9"/>
        <v/>
      </c>
      <c r="AD58" s="249"/>
      <c r="AE58" s="250"/>
      <c r="AF58" s="251"/>
      <c r="AG58" s="252"/>
      <c r="AH58" s="252"/>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x14ac:dyDescent="0.3">
      <c r="A59" s="508"/>
      <c r="B59" s="511"/>
      <c r="C59" s="511"/>
      <c r="D59" s="511"/>
      <c r="E59" s="514"/>
      <c r="F59" s="511"/>
      <c r="G59" s="517"/>
      <c r="H59" s="502"/>
      <c r="I59" s="496"/>
      <c r="J59" s="499"/>
      <c r="K59" s="496"/>
      <c r="L59" s="502"/>
      <c r="M59" s="496"/>
      <c r="N59" s="505"/>
      <c r="O59" s="355">
        <v>2</v>
      </c>
      <c r="P59" s="241"/>
      <c r="Q59" s="242" t="str">
        <f t="shared" si="6"/>
        <v/>
      </c>
      <c r="R59" s="243"/>
      <c r="S59" s="243"/>
      <c r="T59" s="244" t="str">
        <f t="shared" si="7"/>
        <v/>
      </c>
      <c r="U59" s="243"/>
      <c r="V59" s="243"/>
      <c r="W59" s="243"/>
      <c r="X59" s="245" t="str">
        <f>IFERROR(IF(AND(Q58="Probabilidad",Q59="Probabilidad"),(Z58-(+Z58*T59)),IF(Q59="Probabilidad",(I58-(+I58*T59)),IF(Q59="Impacto",Z58,""))),"")</f>
        <v/>
      </c>
      <c r="Y59" s="246" t="str">
        <f t="shared" si="4"/>
        <v/>
      </c>
      <c r="Z59" s="247" t="str">
        <f t="shared" si="8"/>
        <v/>
      </c>
      <c r="AA59" s="246" t="str">
        <f t="shared" si="5"/>
        <v/>
      </c>
      <c r="AB59" s="247" t="str">
        <f>IFERROR(IF(AND(Q58="Impacto",Q59="Impacto"),(AB58-(+AB58*T59)),IF(Q59="Impacto",(M58-(+M58*T59)),IF(Q59="Probabilidad",AB58,""))),"")</f>
        <v/>
      </c>
      <c r="AC59" s="248" t="str">
        <f t="shared" si="9"/>
        <v/>
      </c>
      <c r="AD59" s="249"/>
      <c r="AE59" s="250"/>
      <c r="AF59" s="251"/>
      <c r="AG59" s="252"/>
      <c r="AH59" s="252"/>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x14ac:dyDescent="0.3">
      <c r="A60" s="508"/>
      <c r="B60" s="511"/>
      <c r="C60" s="511"/>
      <c r="D60" s="511"/>
      <c r="E60" s="514"/>
      <c r="F60" s="511"/>
      <c r="G60" s="517"/>
      <c r="H60" s="502"/>
      <c r="I60" s="496"/>
      <c r="J60" s="499"/>
      <c r="K60" s="496"/>
      <c r="L60" s="502"/>
      <c r="M60" s="496"/>
      <c r="N60" s="505"/>
      <c r="O60" s="355">
        <v>3</v>
      </c>
      <c r="P60" s="255"/>
      <c r="Q60" s="242" t="str">
        <f t="shared" si="6"/>
        <v/>
      </c>
      <c r="R60" s="243"/>
      <c r="S60" s="243"/>
      <c r="T60" s="244" t="str">
        <f t="shared" si="7"/>
        <v/>
      </c>
      <c r="U60" s="243"/>
      <c r="V60" s="243"/>
      <c r="W60" s="243"/>
      <c r="X60" s="245" t="str">
        <f>IFERROR(IF(AND(Q59="Probabilidad",Q60="Probabilidad"),(Z59-(+Z59*T60)),IF(AND(Q59="Impacto",Q60="Probabilidad"),(Z58-(+Z58*T60)),IF(Q60="Impacto",Z59,""))),"")</f>
        <v/>
      </c>
      <c r="Y60" s="246" t="str">
        <f t="shared" si="4"/>
        <v/>
      </c>
      <c r="Z60" s="247" t="str">
        <f t="shared" si="8"/>
        <v/>
      </c>
      <c r="AA60" s="246" t="str">
        <f t="shared" si="5"/>
        <v/>
      </c>
      <c r="AB60" s="247" t="str">
        <f>IFERROR(IF(AND(Q59="Impacto",Q60="Impacto"),(AB59-(+AB59*T60)),IF(AND(Q59="Probabilidad",Q60="Impacto"),(AB58-(+AB58*T60)),IF(Q60="Probabilidad",AB59,""))),"")</f>
        <v/>
      </c>
      <c r="AC60" s="248" t="str">
        <f t="shared" si="9"/>
        <v/>
      </c>
      <c r="AD60" s="249"/>
      <c r="AE60" s="250"/>
      <c r="AF60" s="251"/>
      <c r="AG60" s="252"/>
      <c r="AH60" s="252"/>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x14ac:dyDescent="0.3">
      <c r="A61" s="508"/>
      <c r="B61" s="511"/>
      <c r="C61" s="511"/>
      <c r="D61" s="511"/>
      <c r="E61" s="514"/>
      <c r="F61" s="511"/>
      <c r="G61" s="517"/>
      <c r="H61" s="502"/>
      <c r="I61" s="496"/>
      <c r="J61" s="499"/>
      <c r="K61" s="496"/>
      <c r="L61" s="502"/>
      <c r="M61" s="496"/>
      <c r="N61" s="505"/>
      <c r="O61" s="355">
        <v>4</v>
      </c>
      <c r="P61" s="241"/>
      <c r="Q61" s="242" t="str">
        <f t="shared" si="6"/>
        <v/>
      </c>
      <c r="R61" s="243"/>
      <c r="S61" s="243"/>
      <c r="T61" s="244" t="str">
        <f t="shared" si="7"/>
        <v/>
      </c>
      <c r="U61" s="243"/>
      <c r="V61" s="243"/>
      <c r="W61" s="243"/>
      <c r="X61" s="245" t="str">
        <f>IFERROR(IF(AND(Q60="Probabilidad",Q61="Probabilidad"),(Z60-(+Z60*T61)),IF(AND(Q60="Impacto",Q61="Probabilidad"),(Z59-(+Z59*T61)),IF(Q61="Impacto",Z60,""))),"")</f>
        <v/>
      </c>
      <c r="Y61" s="246" t="str">
        <f t="shared" si="4"/>
        <v/>
      </c>
      <c r="Z61" s="247" t="str">
        <f t="shared" si="8"/>
        <v/>
      </c>
      <c r="AA61" s="246" t="str">
        <f t="shared" si="5"/>
        <v/>
      </c>
      <c r="AB61" s="247" t="str">
        <f>IFERROR(IF(AND(Q60="Impacto",Q61="Impacto"),(AB60-(+AB60*T61)),IF(AND(Q60="Probabilidad",Q61="Impacto"),(AB59-(+AB59*T61)),IF(Q61="Probabilidad",AB60,""))),"")</f>
        <v/>
      </c>
      <c r="AC61" s="248" t="str">
        <f t="shared" si="9"/>
        <v/>
      </c>
      <c r="AD61" s="249"/>
      <c r="AE61" s="250"/>
      <c r="AF61" s="251"/>
      <c r="AG61" s="252"/>
      <c r="AH61" s="252"/>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x14ac:dyDescent="0.3">
      <c r="A62" s="508"/>
      <c r="B62" s="511"/>
      <c r="C62" s="511"/>
      <c r="D62" s="511"/>
      <c r="E62" s="514"/>
      <c r="F62" s="511"/>
      <c r="G62" s="517"/>
      <c r="H62" s="502"/>
      <c r="I62" s="496"/>
      <c r="J62" s="499"/>
      <c r="K62" s="496"/>
      <c r="L62" s="502"/>
      <c r="M62" s="496"/>
      <c r="N62" s="505"/>
      <c r="O62" s="355">
        <v>5</v>
      </c>
      <c r="P62" s="241"/>
      <c r="Q62" s="242" t="str">
        <f t="shared" si="6"/>
        <v/>
      </c>
      <c r="R62" s="243"/>
      <c r="S62" s="243"/>
      <c r="T62" s="244" t="str">
        <f t="shared" si="7"/>
        <v/>
      </c>
      <c r="U62" s="243"/>
      <c r="V62" s="243"/>
      <c r="W62" s="243"/>
      <c r="X62" s="245" t="str">
        <f>IFERROR(IF(AND(Q61="Probabilidad",Q62="Probabilidad"),(Z61-(+Z61*T62)),IF(AND(Q61="Impacto",Q62="Probabilidad"),(Z60-(+Z60*T62)),IF(Q62="Impacto",Z61,""))),"")</f>
        <v/>
      </c>
      <c r="Y62" s="246" t="str">
        <f t="shared" si="4"/>
        <v/>
      </c>
      <c r="Z62" s="247" t="str">
        <f t="shared" si="8"/>
        <v/>
      </c>
      <c r="AA62" s="246" t="str">
        <f t="shared" si="5"/>
        <v/>
      </c>
      <c r="AB62" s="247" t="str">
        <f>IFERROR(IF(AND(Q61="Impacto",Q62="Impacto"),(AB61-(+AB61*T62)),IF(AND(Q61="Probabilidad",Q62="Impacto"),(AB60-(+AB60*T62)),IF(Q62="Probabilidad",AB61,""))),"")</f>
        <v/>
      </c>
      <c r="AC62" s="248" t="str">
        <f t="shared" si="9"/>
        <v/>
      </c>
      <c r="AD62" s="249"/>
      <c r="AE62" s="250"/>
      <c r="AF62" s="251"/>
      <c r="AG62" s="252"/>
      <c r="AH62" s="252"/>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509"/>
      <c r="B63" s="512"/>
      <c r="C63" s="512"/>
      <c r="D63" s="512"/>
      <c r="E63" s="515"/>
      <c r="F63" s="512"/>
      <c r="G63" s="518"/>
      <c r="H63" s="503"/>
      <c r="I63" s="497"/>
      <c r="J63" s="500"/>
      <c r="K63" s="497"/>
      <c r="L63" s="503"/>
      <c r="M63" s="497"/>
      <c r="N63" s="506"/>
      <c r="O63" s="355">
        <v>6</v>
      </c>
      <c r="P63" s="241"/>
      <c r="Q63" s="242" t="str">
        <f t="shared" si="6"/>
        <v/>
      </c>
      <c r="R63" s="243"/>
      <c r="S63" s="243"/>
      <c r="T63" s="244" t="str">
        <f t="shared" si="7"/>
        <v/>
      </c>
      <c r="U63" s="243"/>
      <c r="V63" s="243"/>
      <c r="W63" s="243"/>
      <c r="X63" s="245" t="str">
        <f>IFERROR(IF(AND(Q62="Probabilidad",Q63="Probabilidad"),(Z62-(+Z62*T63)),IF(AND(Q62="Impacto",Q63="Probabilidad"),(Z61-(+Z61*T63)),IF(Q63="Impacto",Z62,""))),"")</f>
        <v/>
      </c>
      <c r="Y63" s="246" t="str">
        <f t="shared" si="4"/>
        <v/>
      </c>
      <c r="Z63" s="247" t="str">
        <f t="shared" si="8"/>
        <v/>
      </c>
      <c r="AA63" s="246" t="str">
        <f t="shared" si="5"/>
        <v/>
      </c>
      <c r="AB63" s="247" t="str">
        <f>IFERROR(IF(AND(Q62="Impacto",Q63="Impacto"),(AB62-(+AB62*T63)),IF(AND(Q62="Probabilidad",Q63="Impacto"),(AB61-(+AB61*T63)),IF(Q63="Probabilidad",AB62,""))),"")</f>
        <v/>
      </c>
      <c r="AC63" s="248" t="str">
        <f t="shared" si="9"/>
        <v/>
      </c>
      <c r="AD63" s="249"/>
      <c r="AE63" s="250"/>
      <c r="AF63" s="251"/>
      <c r="AG63" s="252"/>
      <c r="AH63" s="252"/>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507">
        <v>10</v>
      </c>
      <c r="B64" s="510"/>
      <c r="C64" s="510"/>
      <c r="D64" s="510"/>
      <c r="E64" s="513"/>
      <c r="F64" s="510"/>
      <c r="G64" s="516"/>
      <c r="H64" s="501" t="str">
        <f>IF(G64&lt;=0,"",IF(G64&lt;=2,"Muy Baja",IF(G64&lt;=24,"Baja",IF(G64&lt;=500,"Media",IF(G64&lt;=5000,"Alta","Muy Alta")))))</f>
        <v/>
      </c>
      <c r="I64" s="495" t="str">
        <f>IF(H64="","",IF(H64="Muy Baja",0.2,IF(H64="Baja",0.4,IF(H64="Media",0.6,IF(H64="Alta",0.8,IF(H64="Muy Alta",1,))))))</f>
        <v/>
      </c>
      <c r="J64" s="498"/>
      <c r="K64" s="495"/>
      <c r="L64" s="501" t="str">
        <f>IF(OR(K64='Tabla Impacto'!$C$11,K64='Tabla Impacto'!$D$11),"Leve",IF(OR(K64='Tabla Impacto'!$C$12,K64='Tabla Impacto'!$D$12),"Menor",IF(OR(K64='Tabla Impacto'!$C$13,K64='Tabla Impacto'!$D$13),"Moderado",IF(OR(K64='Tabla Impacto'!$C$14,K64='Tabla Impacto'!$D$14),"Mayor",IF(OR(K64='Tabla Impacto'!$C$15,K64='Tabla Impacto'!$D$15),"Catastrófico","")))))</f>
        <v/>
      </c>
      <c r="M64" s="495" t="str">
        <f>IF(L64="","",IF(L64="Leve",0.2,IF(L64="Menor",0.4,IF(L64="Moderado",0.6,IF(L64="Mayor",0.8,IF(L64="Catastrófico",1,))))))</f>
        <v/>
      </c>
      <c r="N64" s="50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 t="shared" si="6"/>
        <v/>
      </c>
      <c r="R64" s="243"/>
      <c r="S64" s="243"/>
      <c r="T64" s="244" t="str">
        <f t="shared" si="7"/>
        <v/>
      </c>
      <c r="U64" s="243"/>
      <c r="V64" s="243"/>
      <c r="W64" s="243"/>
      <c r="X64" s="245" t="str">
        <f>IFERROR(IF(Q64="Probabilidad",(I64-(+I64*T64)),IF(Q64="Impacto",I64,"")),"")</f>
        <v/>
      </c>
      <c r="Y64" s="246" t="str">
        <f>IFERROR(IF(X64="","",IF(X64&lt;=0.2,"Muy Baja",IF(X64&lt;=0.4,"Baja",IF(X64&lt;=0.6,"Media",IF(X64&lt;=0.8,"Alta","Muy Alta"))))),"")</f>
        <v/>
      </c>
      <c r="Z64" s="247" t="str">
        <f t="shared" si="8"/>
        <v/>
      </c>
      <c r="AA64" s="246" t="str">
        <f>IFERROR(IF(AB64="","",IF(AB64&lt;=0.2,"Leve",IF(AB64&lt;=0.4,"Menor",IF(AB64&lt;=0.6,"Moderado",IF(AB64&lt;=0.8,"Mayor","Catastrófico"))))),"")</f>
        <v/>
      </c>
      <c r="AB64" s="247" t="str">
        <f>IFERROR(IF(Q64="Impacto",(M64-(+M64*T64)),IF(Q64="Probabilidad",M64,"")),"")</f>
        <v/>
      </c>
      <c r="AC64" s="248" t="str">
        <f t="shared" si="9"/>
        <v/>
      </c>
      <c r="AD64" s="249"/>
      <c r="AE64" s="250"/>
      <c r="AF64" s="251"/>
      <c r="AG64" s="252"/>
      <c r="AH64" s="252"/>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508"/>
      <c r="B65" s="511"/>
      <c r="C65" s="511"/>
      <c r="D65" s="511"/>
      <c r="E65" s="514"/>
      <c r="F65" s="511"/>
      <c r="G65" s="517"/>
      <c r="H65" s="502"/>
      <c r="I65" s="496"/>
      <c r="J65" s="499"/>
      <c r="K65" s="496"/>
      <c r="L65" s="502"/>
      <c r="M65" s="496"/>
      <c r="N65" s="505"/>
      <c r="O65" s="355">
        <v>2</v>
      </c>
      <c r="P65" s="241"/>
      <c r="Q65" s="242" t="str">
        <f t="shared" si="6"/>
        <v/>
      </c>
      <c r="R65" s="243"/>
      <c r="S65" s="243"/>
      <c r="T65" s="244" t="str">
        <f t="shared" si="7"/>
        <v/>
      </c>
      <c r="U65" s="243"/>
      <c r="V65" s="243"/>
      <c r="W65" s="243"/>
      <c r="X65" s="245" t="str">
        <f>IFERROR(IF(AND(Q64="Probabilidad",Q65="Probabilidad"),(Z64-(+Z64*T65)),IF(Q65="Probabilidad",(I64-(+I64*T65)),IF(Q65="Impacto",Z64,""))),"")</f>
        <v/>
      </c>
      <c r="Y65" s="246" t="str">
        <f t="shared" si="4"/>
        <v/>
      </c>
      <c r="Z65" s="247" t="str">
        <f t="shared" si="8"/>
        <v/>
      </c>
      <c r="AA65" s="246" t="str">
        <f t="shared" si="5"/>
        <v/>
      </c>
      <c r="AB65" s="247" t="str">
        <f>IFERROR(IF(AND(Q64="Impacto",Q65="Impacto"),(AB64-(+AB64*T65)),IF(Q65="Impacto",(M64-(+M64*T65)),IF(Q65="Probabilidad",AB64,""))),"")</f>
        <v/>
      </c>
      <c r="AC65" s="248" t="str">
        <f t="shared" si="9"/>
        <v/>
      </c>
      <c r="AD65" s="249"/>
      <c r="AE65" s="250"/>
      <c r="AF65" s="251"/>
      <c r="AG65" s="252"/>
      <c r="AH65" s="252"/>
      <c r="AI65" s="250"/>
      <c r="AJ65" s="251"/>
      <c r="AK65" s="251"/>
      <c r="AL65" s="251"/>
      <c r="AM65" s="251"/>
    </row>
    <row r="66" spans="1:39" ht="151.5" customHeight="1" x14ac:dyDescent="0.3">
      <c r="A66" s="508"/>
      <c r="B66" s="511"/>
      <c r="C66" s="511"/>
      <c r="D66" s="511"/>
      <c r="E66" s="514"/>
      <c r="F66" s="511"/>
      <c r="G66" s="517"/>
      <c r="H66" s="502"/>
      <c r="I66" s="496"/>
      <c r="J66" s="499"/>
      <c r="K66" s="496"/>
      <c r="L66" s="502"/>
      <c r="M66" s="496"/>
      <c r="N66" s="505"/>
      <c r="O66" s="355">
        <v>3</v>
      </c>
      <c r="P66" s="255"/>
      <c r="Q66" s="242" t="str">
        <f t="shared" si="6"/>
        <v/>
      </c>
      <c r="R66" s="243"/>
      <c r="S66" s="243"/>
      <c r="T66" s="244" t="str">
        <f t="shared" si="7"/>
        <v/>
      </c>
      <c r="U66" s="243"/>
      <c r="V66" s="243"/>
      <c r="W66" s="243"/>
      <c r="X66" s="245" t="str">
        <f>IFERROR(IF(AND(Q65="Probabilidad",Q66="Probabilidad"),(Z65-(+Z65*T66)),IF(AND(Q65="Impacto",Q66="Probabilidad"),(Z64-(+Z64*T66)),IF(Q66="Impacto",Z65,""))),"")</f>
        <v/>
      </c>
      <c r="Y66" s="246" t="str">
        <f t="shared" si="4"/>
        <v/>
      </c>
      <c r="Z66" s="247" t="str">
        <f t="shared" si="8"/>
        <v/>
      </c>
      <c r="AA66" s="246" t="str">
        <f t="shared" si="5"/>
        <v/>
      </c>
      <c r="AB66" s="247" t="str">
        <f>IFERROR(IF(AND(Q65="Impacto",Q66="Impacto"),(AB65-(+AB65*T66)),IF(AND(Q65="Probabilidad",Q66="Impacto"),(AB64-(+AB64*T66)),IF(Q66="Probabilidad",AB65,""))),"")</f>
        <v/>
      </c>
      <c r="AC66" s="248" t="str">
        <f t="shared" si="9"/>
        <v/>
      </c>
      <c r="AD66" s="249"/>
      <c r="AE66" s="250"/>
      <c r="AF66" s="251"/>
      <c r="AG66" s="252"/>
      <c r="AH66" s="252"/>
      <c r="AI66" s="250"/>
      <c r="AJ66" s="251"/>
      <c r="AK66" s="251"/>
      <c r="AL66" s="251"/>
      <c r="AM66" s="251"/>
    </row>
    <row r="67" spans="1:39" ht="151.5" customHeight="1" x14ac:dyDescent="0.3">
      <c r="A67" s="508"/>
      <c r="B67" s="511"/>
      <c r="C67" s="511"/>
      <c r="D67" s="511"/>
      <c r="E67" s="514"/>
      <c r="F67" s="511"/>
      <c r="G67" s="517"/>
      <c r="H67" s="502"/>
      <c r="I67" s="496"/>
      <c r="J67" s="499"/>
      <c r="K67" s="496"/>
      <c r="L67" s="502"/>
      <c r="M67" s="496"/>
      <c r="N67" s="505"/>
      <c r="O67" s="355">
        <v>4</v>
      </c>
      <c r="P67" s="241"/>
      <c r="Q67" s="242" t="str">
        <f t="shared" si="6"/>
        <v/>
      </c>
      <c r="R67" s="243"/>
      <c r="S67" s="243"/>
      <c r="T67" s="244" t="str">
        <f t="shared" si="7"/>
        <v/>
      </c>
      <c r="U67" s="243"/>
      <c r="V67" s="243"/>
      <c r="W67" s="243"/>
      <c r="X67" s="245" t="str">
        <f>IFERROR(IF(AND(Q66="Probabilidad",Q67="Probabilidad"),(Z66-(+Z66*T67)),IF(AND(Q66="Impacto",Q67="Probabilidad"),(Z65-(+Z65*T67)),IF(Q67="Impacto",Z66,""))),"")</f>
        <v/>
      </c>
      <c r="Y67" s="246" t="str">
        <f t="shared" si="4"/>
        <v/>
      </c>
      <c r="Z67" s="247" t="str">
        <f t="shared" si="8"/>
        <v/>
      </c>
      <c r="AA67" s="246" t="str">
        <f t="shared" si="5"/>
        <v/>
      </c>
      <c r="AB67" s="247" t="str">
        <f>IFERROR(IF(AND(Q66="Impacto",Q67="Impacto"),(AB66-(+AB66*T67)),IF(AND(Q66="Probabilidad",Q67="Impacto"),(AB65-(+AB65*T67)),IF(Q67="Probabilidad",AB66,""))),"")</f>
        <v/>
      </c>
      <c r="AC67" s="248" t="str">
        <f t="shared" si="9"/>
        <v/>
      </c>
      <c r="AD67" s="249"/>
      <c r="AE67" s="250"/>
      <c r="AF67" s="251"/>
      <c r="AG67" s="252"/>
      <c r="AH67" s="252"/>
      <c r="AI67" s="250"/>
      <c r="AJ67" s="251"/>
      <c r="AK67" s="251"/>
      <c r="AL67" s="251"/>
      <c r="AM67" s="251"/>
    </row>
    <row r="68" spans="1:39" ht="151.5" customHeight="1" x14ac:dyDescent="0.3">
      <c r="A68" s="508"/>
      <c r="B68" s="511"/>
      <c r="C68" s="511"/>
      <c r="D68" s="511"/>
      <c r="E68" s="514"/>
      <c r="F68" s="511"/>
      <c r="G68" s="517"/>
      <c r="H68" s="502"/>
      <c r="I68" s="496"/>
      <c r="J68" s="499"/>
      <c r="K68" s="496"/>
      <c r="L68" s="502"/>
      <c r="M68" s="496"/>
      <c r="N68" s="505"/>
      <c r="O68" s="355">
        <v>5</v>
      </c>
      <c r="P68" s="241"/>
      <c r="Q68" s="242" t="str">
        <f t="shared" si="6"/>
        <v/>
      </c>
      <c r="R68" s="243"/>
      <c r="S68" s="243"/>
      <c r="T68" s="244" t="str">
        <f t="shared" si="7"/>
        <v/>
      </c>
      <c r="U68" s="243"/>
      <c r="V68" s="243"/>
      <c r="W68" s="243"/>
      <c r="X68" s="245" t="str">
        <f>IFERROR(IF(AND(Q67="Probabilidad",Q68="Probabilidad"),(Z67-(+Z67*T68)),IF(AND(Q67="Impacto",Q68="Probabilidad"),(Z66-(+Z66*T68)),IF(Q68="Impacto",Z67,""))),"")</f>
        <v/>
      </c>
      <c r="Y68" s="246" t="str">
        <f t="shared" si="4"/>
        <v/>
      </c>
      <c r="Z68" s="247" t="str">
        <f t="shared" si="8"/>
        <v/>
      </c>
      <c r="AA68" s="246" t="str">
        <f t="shared" si="5"/>
        <v/>
      </c>
      <c r="AB68" s="247" t="str">
        <f>IFERROR(IF(AND(Q67="Impacto",Q68="Impacto"),(AB67-(+AB67*T68)),IF(AND(Q67="Probabilidad",Q68="Impacto"),(AB66-(+AB66*T68)),IF(Q68="Probabilidad",AB67,""))),"")</f>
        <v/>
      </c>
      <c r="AC68" s="248" t="str">
        <f t="shared" si="9"/>
        <v/>
      </c>
      <c r="AD68" s="249"/>
      <c r="AE68" s="250"/>
      <c r="AF68" s="251"/>
      <c r="AG68" s="252"/>
      <c r="AH68" s="252"/>
      <c r="AI68" s="250"/>
      <c r="AJ68" s="251"/>
      <c r="AK68" s="251"/>
      <c r="AL68" s="251"/>
      <c r="AM68" s="251"/>
    </row>
    <row r="69" spans="1:39" ht="151.5" customHeight="1" x14ac:dyDescent="0.3">
      <c r="A69" s="509"/>
      <c r="B69" s="512"/>
      <c r="C69" s="512"/>
      <c r="D69" s="512"/>
      <c r="E69" s="515"/>
      <c r="F69" s="512"/>
      <c r="G69" s="518"/>
      <c r="H69" s="503"/>
      <c r="I69" s="497"/>
      <c r="J69" s="500"/>
      <c r="K69" s="497"/>
      <c r="L69" s="503"/>
      <c r="M69" s="497"/>
      <c r="N69" s="506"/>
      <c r="O69" s="355">
        <v>6</v>
      </c>
      <c r="P69" s="241"/>
      <c r="Q69" s="242" t="str">
        <f t="shared" si="6"/>
        <v/>
      </c>
      <c r="R69" s="243"/>
      <c r="S69" s="243"/>
      <c r="T69" s="244" t="str">
        <f t="shared" si="7"/>
        <v/>
      </c>
      <c r="U69" s="243"/>
      <c r="V69" s="243"/>
      <c r="W69" s="243"/>
      <c r="X69" s="245" t="str">
        <f>IFERROR(IF(AND(Q68="Probabilidad",Q69="Probabilidad"),(Z68-(+Z68*T69)),IF(AND(Q68="Impacto",Q69="Probabilidad"),(Z67-(+Z67*T69)),IF(Q69="Impacto",Z68,""))),"")</f>
        <v/>
      </c>
      <c r="Y69" s="246" t="str">
        <f t="shared" si="4"/>
        <v/>
      </c>
      <c r="Z69" s="247" t="str">
        <f t="shared" si="8"/>
        <v/>
      </c>
      <c r="AA69" s="246" t="str">
        <f t="shared" si="5"/>
        <v/>
      </c>
      <c r="AB69" s="247" t="str">
        <f>IFERROR(IF(AND(Q68="Impacto",Q69="Impacto"),(AB68-(+AB68*T69)),IF(AND(Q68="Probabilidad",Q69="Impacto"),(AB67-(+AB67*T69)),IF(Q69="Probabilidad",AB68,""))),"")</f>
        <v/>
      </c>
      <c r="AC69" s="248" t="str">
        <f t="shared" si="9"/>
        <v/>
      </c>
      <c r="AD69" s="249"/>
      <c r="AE69" s="250"/>
      <c r="AF69" s="251"/>
      <c r="AG69" s="252"/>
      <c r="AH69" s="252"/>
      <c r="AI69" s="250"/>
      <c r="AJ69" s="251"/>
      <c r="AK69" s="251"/>
      <c r="AL69" s="251"/>
      <c r="AM69" s="251"/>
    </row>
    <row r="70" spans="1:39" ht="49.5" customHeight="1" x14ac:dyDescent="0.3">
      <c r="A70" s="257"/>
      <c r="B70" s="492" t="s">
        <v>1054</v>
      </c>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4"/>
    </row>
    <row r="72" spans="1:39" x14ac:dyDescent="0.3">
      <c r="A72" s="233"/>
      <c r="B72" s="258" t="s">
        <v>1055</v>
      </c>
      <c r="C72" s="233"/>
      <c r="D72" s="233"/>
      <c r="F72" s="233"/>
    </row>
  </sheetData>
  <sheetProtection algorithmName="SHA-512" hashValue="gP4YKyi1DJYMhjrh+7Ohdyhf01XYFKjQeHLaKQaAfsCMZZxQboEv2KmoIY29wv5AC6tdnBTpx9mrtpFnyRCRUQ==" saltValue="BIgF7TiT+NpKR2CVSjnwAw==" spinCount="100000" sheet="1" objects="1" scenarios="1"/>
  <dataConsolidate/>
  <mergeCells count="188">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0" priority="231" operator="equal">
      <formula>"Muy Baja"</formula>
    </cfRule>
    <cfRule type="cellIs" dxfId="289" priority="227" operator="equal">
      <formula>"Muy Alta"</formula>
    </cfRule>
    <cfRule type="cellIs" dxfId="288" priority="230" operator="equal">
      <formula>"Baja"</formula>
    </cfRule>
    <cfRule type="cellIs" dxfId="287" priority="229" operator="equal">
      <formula>"Media"</formula>
    </cfRule>
    <cfRule type="cellIs" dxfId="286" priority="228" operator="equal">
      <formula>"Alta"</formula>
    </cfRule>
  </conditionalFormatting>
  <conditionalFormatting sqref="H22">
    <cfRule type="cellIs" dxfId="285" priority="182" operator="equal">
      <formula>"Alta"</formula>
    </cfRule>
    <cfRule type="cellIs" dxfId="284" priority="185" operator="equal">
      <formula>"Muy Baja"</formula>
    </cfRule>
    <cfRule type="cellIs" dxfId="283" priority="181" operator="equal">
      <formula>"Muy Alta"</formula>
    </cfRule>
    <cfRule type="cellIs" dxfId="282" priority="184" operator="equal">
      <formula>"Baja"</formula>
    </cfRule>
    <cfRule type="cellIs" dxfId="281" priority="183" operator="equal">
      <formula>"Media"</formula>
    </cfRule>
  </conditionalFormatting>
  <conditionalFormatting sqref="H28">
    <cfRule type="cellIs" dxfId="280" priority="162" operator="equal">
      <formula>"Muy Baja"</formula>
    </cfRule>
    <cfRule type="cellIs" dxfId="279" priority="160" operator="equal">
      <formula>"Media"</formula>
    </cfRule>
    <cfRule type="cellIs" dxfId="278" priority="158" operator="equal">
      <formula>"Muy Alta"</formula>
    </cfRule>
    <cfRule type="cellIs" dxfId="277" priority="159" operator="equal">
      <formula>"Alta"</formula>
    </cfRule>
    <cfRule type="cellIs" dxfId="276" priority="161" operator="equal">
      <formula>"Baja"</formula>
    </cfRule>
  </conditionalFormatting>
  <conditionalFormatting sqref="H34">
    <cfRule type="cellIs" dxfId="275" priority="136" operator="equal">
      <formula>"Alta"</formula>
    </cfRule>
    <cfRule type="cellIs" dxfId="274" priority="135" operator="equal">
      <formula>"Muy Alta"</formula>
    </cfRule>
    <cfRule type="cellIs" dxfId="273" priority="137" operator="equal">
      <formula>"Media"</formula>
    </cfRule>
    <cfRule type="cellIs" dxfId="272" priority="138" operator="equal">
      <formula>"Baja"</formula>
    </cfRule>
    <cfRule type="cellIs" dxfId="271" priority="139" operator="equal">
      <formula>"Muy Baja"</formula>
    </cfRule>
  </conditionalFormatting>
  <conditionalFormatting sqref="H40">
    <cfRule type="cellIs" dxfId="270" priority="112" operator="equal">
      <formula>"Muy Alta"</formula>
    </cfRule>
    <cfRule type="cellIs" dxfId="269" priority="114" operator="equal">
      <formula>"Media"</formula>
    </cfRule>
    <cfRule type="cellIs" dxfId="268" priority="116" operator="equal">
      <formula>"Muy Baja"</formula>
    </cfRule>
    <cfRule type="cellIs" dxfId="267" priority="115" operator="equal">
      <formula>"Baja"</formula>
    </cfRule>
    <cfRule type="cellIs" dxfId="266" priority="113" operator="equal">
      <formula>"Alta"</formula>
    </cfRule>
  </conditionalFormatting>
  <conditionalFormatting sqref="H46">
    <cfRule type="cellIs" dxfId="265" priority="93" operator="equal">
      <formula>"Muy Baja"</formula>
    </cfRule>
    <cfRule type="cellIs" dxfId="264" priority="89" operator="equal">
      <formula>"Muy Alta"</formula>
    </cfRule>
    <cfRule type="cellIs" dxfId="263" priority="90" operator="equal">
      <formula>"Alta"</formula>
    </cfRule>
    <cfRule type="cellIs" dxfId="262" priority="91" operator="equal">
      <formula>"Media"</formula>
    </cfRule>
    <cfRule type="cellIs" dxfId="261" priority="92" operator="equal">
      <formula>"Baja"</formula>
    </cfRule>
  </conditionalFormatting>
  <conditionalFormatting sqref="H52">
    <cfRule type="cellIs" dxfId="260" priority="66" operator="equal">
      <formula>"Muy Alta"</formula>
    </cfRule>
    <cfRule type="cellIs" dxfId="259" priority="68" operator="equal">
      <formula>"Media"</formula>
    </cfRule>
    <cfRule type="cellIs" dxfId="258" priority="69" operator="equal">
      <formula>"Baja"</formula>
    </cfRule>
    <cfRule type="cellIs" dxfId="257" priority="70" operator="equal">
      <formula>"Muy Baja"</formula>
    </cfRule>
    <cfRule type="cellIs" dxfId="256" priority="67" operator="equal">
      <formula>"Alta"</formula>
    </cfRule>
  </conditionalFormatting>
  <conditionalFormatting sqref="H58">
    <cfRule type="cellIs" dxfId="255" priority="46" operator="equal">
      <formula>"Baja"</formula>
    </cfRule>
    <cfRule type="cellIs" dxfId="254" priority="43" operator="equal">
      <formula>"Muy Alta"</formula>
    </cfRule>
    <cfRule type="cellIs" dxfId="253" priority="44" operator="equal">
      <formula>"Alta"</formula>
    </cfRule>
    <cfRule type="cellIs" dxfId="252" priority="45" operator="equal">
      <formula>"Media"</formula>
    </cfRule>
    <cfRule type="cellIs" dxfId="251" priority="47" operator="equal">
      <formula>"Muy Baja"</formula>
    </cfRule>
  </conditionalFormatting>
  <conditionalFormatting sqref="H64">
    <cfRule type="cellIs" dxfId="250" priority="24" operator="equal">
      <formula>"Muy Baja"</formula>
    </cfRule>
    <cfRule type="cellIs" dxfId="249" priority="20" operator="equal">
      <formula>"Muy Alta"</formula>
    </cfRule>
    <cfRule type="cellIs" dxfId="248" priority="23" operator="equal">
      <formula>"Baja"</formula>
    </cfRule>
    <cfRule type="cellIs" dxfId="247" priority="22" operator="equal">
      <formula>"Media"</formula>
    </cfRule>
    <cfRule type="cellIs" dxfId="246" priority="21" operator="equal">
      <formula>"Alta"</formula>
    </cfRule>
  </conditionalFormatting>
  <conditionalFormatting sqref="K10:K69">
    <cfRule type="containsText" dxfId="245" priority="1" operator="containsText" text="❌">
      <formula>NOT(ISERROR(SEARCH("❌",K10)))</formula>
    </cfRule>
  </conditionalFormatting>
  <conditionalFormatting sqref="L10 L16 L22 L28 L34 L40 L46 L52 L58 L64">
    <cfRule type="cellIs" dxfId="244" priority="226" operator="equal">
      <formula>"Leve"</formula>
    </cfRule>
    <cfRule type="cellIs" dxfId="243" priority="222" operator="equal">
      <formula>"Catastrófico"</formula>
    </cfRule>
    <cfRule type="cellIs" dxfId="242" priority="223" operator="equal">
      <formula>"Mayor"</formula>
    </cfRule>
    <cfRule type="cellIs" dxfId="241" priority="224" operator="equal">
      <formula>"Moderado"</formula>
    </cfRule>
    <cfRule type="cellIs" dxfId="240" priority="225" operator="equal">
      <formula>"Menor"</formula>
    </cfRule>
  </conditionalFormatting>
  <conditionalFormatting sqref="N10">
    <cfRule type="cellIs" dxfId="239" priority="221" operator="equal">
      <formula>"Bajo"</formula>
    </cfRule>
    <cfRule type="cellIs" dxfId="238" priority="218" operator="equal">
      <formula>"Extremo"</formula>
    </cfRule>
    <cfRule type="cellIs" dxfId="237" priority="219" operator="equal">
      <formula>"Alto"</formula>
    </cfRule>
    <cfRule type="cellIs" dxfId="236" priority="220" operator="equal">
      <formula>"Moderado"</formula>
    </cfRule>
  </conditionalFormatting>
  <conditionalFormatting sqref="N16">
    <cfRule type="cellIs" dxfId="235" priority="200" operator="equal">
      <formula>"Extremo"</formula>
    </cfRule>
    <cfRule type="cellIs" dxfId="234" priority="203" operator="equal">
      <formula>"Bajo"</formula>
    </cfRule>
    <cfRule type="cellIs" dxfId="233" priority="202" operator="equal">
      <formula>"Moderado"</formula>
    </cfRule>
    <cfRule type="cellIs" dxfId="232" priority="201" operator="equal">
      <formula>"Alto"</formula>
    </cfRule>
  </conditionalFormatting>
  <conditionalFormatting sqref="N22">
    <cfRule type="cellIs" dxfId="231" priority="180" operator="equal">
      <formula>"Bajo"</formula>
    </cfRule>
    <cfRule type="cellIs" dxfId="230" priority="177" operator="equal">
      <formula>"Extremo"</formula>
    </cfRule>
    <cfRule type="cellIs" dxfId="229" priority="178" operator="equal">
      <formula>"Alto"</formula>
    </cfRule>
    <cfRule type="cellIs" dxfId="228" priority="179" operator="equal">
      <formula>"Moderado"</formula>
    </cfRule>
  </conditionalFormatting>
  <conditionalFormatting sqref="N28">
    <cfRule type="cellIs" dxfId="227" priority="154" operator="equal">
      <formula>"Extremo"</formula>
    </cfRule>
    <cfRule type="cellIs" dxfId="226" priority="155" operator="equal">
      <formula>"Alto"</formula>
    </cfRule>
    <cfRule type="cellIs" dxfId="225" priority="156" operator="equal">
      <formula>"Moderado"</formula>
    </cfRule>
    <cfRule type="cellIs" dxfId="224" priority="157" operator="equal">
      <formula>"Bajo"</formula>
    </cfRule>
  </conditionalFormatting>
  <conditionalFormatting sqref="N34">
    <cfRule type="cellIs" dxfId="223" priority="132" operator="equal">
      <formula>"Alto"</formula>
    </cfRule>
    <cfRule type="cellIs" dxfId="222" priority="131" operator="equal">
      <formula>"Extremo"</formula>
    </cfRule>
    <cfRule type="cellIs" dxfId="221" priority="133" operator="equal">
      <formula>"Moderado"</formula>
    </cfRule>
    <cfRule type="cellIs" dxfId="220" priority="134" operator="equal">
      <formula>"Bajo"</formula>
    </cfRule>
  </conditionalFormatting>
  <conditionalFormatting sqref="N40">
    <cfRule type="cellIs" dxfId="219" priority="110" operator="equal">
      <formula>"Moderado"</formula>
    </cfRule>
    <cfRule type="cellIs" dxfId="218" priority="109" operator="equal">
      <formula>"Alto"</formula>
    </cfRule>
    <cfRule type="cellIs" dxfId="217" priority="111" operator="equal">
      <formula>"Bajo"</formula>
    </cfRule>
    <cfRule type="cellIs" dxfId="216" priority="108" operator="equal">
      <formula>"Extremo"</formula>
    </cfRule>
  </conditionalFormatting>
  <conditionalFormatting sqref="N46">
    <cfRule type="cellIs" dxfId="215" priority="88" operator="equal">
      <formula>"Bajo"</formula>
    </cfRule>
    <cfRule type="cellIs" dxfId="214" priority="87" operator="equal">
      <formula>"Moderado"</formula>
    </cfRule>
    <cfRule type="cellIs" dxfId="213" priority="86" operator="equal">
      <formula>"Alto"</formula>
    </cfRule>
    <cfRule type="cellIs" dxfId="212" priority="85" operator="equal">
      <formula>"Extremo"</formula>
    </cfRule>
  </conditionalFormatting>
  <conditionalFormatting sqref="N52">
    <cfRule type="cellIs" dxfId="211" priority="62" operator="equal">
      <formula>"Extremo"</formula>
    </cfRule>
    <cfRule type="cellIs" dxfId="210" priority="63" operator="equal">
      <formula>"Alto"</formula>
    </cfRule>
    <cfRule type="cellIs" dxfId="209" priority="65" operator="equal">
      <formula>"Bajo"</formula>
    </cfRule>
    <cfRule type="cellIs" dxfId="208" priority="64" operator="equal">
      <formula>"Moderado"</formula>
    </cfRule>
  </conditionalFormatting>
  <conditionalFormatting sqref="N58">
    <cfRule type="cellIs" dxfId="207" priority="39" operator="equal">
      <formula>"Extremo"</formula>
    </cfRule>
    <cfRule type="cellIs" dxfId="206" priority="40" operator="equal">
      <formula>"Alto"</formula>
    </cfRule>
    <cfRule type="cellIs" dxfId="205" priority="42" operator="equal">
      <formula>"Bajo"</formula>
    </cfRule>
    <cfRule type="cellIs" dxfId="204" priority="41" operator="equal">
      <formula>"Moderado"</formula>
    </cfRule>
  </conditionalFormatting>
  <conditionalFormatting sqref="N64">
    <cfRule type="cellIs" dxfId="203" priority="16" operator="equal">
      <formula>"Extremo"</formula>
    </cfRule>
    <cfRule type="cellIs" dxfId="202" priority="19" operator="equal">
      <formula>"Bajo"</formula>
    </cfRule>
    <cfRule type="cellIs" dxfId="201" priority="18" operator="equal">
      <formula>"Moderado"</formula>
    </cfRule>
    <cfRule type="cellIs" dxfId="200" priority="17" operator="equal">
      <formula>"Alto"</formula>
    </cfRule>
  </conditionalFormatting>
  <conditionalFormatting sqref="Y10:Y69">
    <cfRule type="cellIs" dxfId="199" priority="15" operator="equal">
      <formula>"Muy Baja"</formula>
    </cfRule>
    <cfRule type="cellIs" dxfId="198" priority="13" operator="equal">
      <formula>"Media"</formula>
    </cfRule>
    <cfRule type="cellIs" dxfId="197" priority="12" operator="equal">
      <formula>"Alta"</formula>
    </cfRule>
    <cfRule type="cellIs" dxfId="196" priority="11" operator="equal">
      <formula>"Muy Alta"</formula>
    </cfRule>
    <cfRule type="cellIs" dxfId="195" priority="14" operator="equal">
      <formula>"Baja"</formula>
    </cfRule>
  </conditionalFormatting>
  <conditionalFormatting sqref="AA10:AA69">
    <cfRule type="cellIs" dxfId="194" priority="10" operator="equal">
      <formula>"Leve"</formula>
    </cfRule>
    <cfRule type="cellIs" dxfId="193" priority="9" operator="equal">
      <formula>"Menor"</formula>
    </cfRule>
    <cfRule type="cellIs" dxfId="192" priority="7" operator="equal">
      <formula>"Mayor"</formula>
    </cfRule>
    <cfRule type="cellIs" dxfId="191" priority="6" operator="equal">
      <formula>"Catastrófico"</formula>
    </cfRule>
    <cfRule type="cellIs" dxfId="190" priority="8" operator="equal">
      <formula>"Moderado"</formula>
    </cfRule>
  </conditionalFormatting>
  <conditionalFormatting sqref="AC10:AC69">
    <cfRule type="cellIs" dxfId="189" priority="2" operator="equal">
      <formula>"Extremo"</formula>
    </cfRule>
    <cfRule type="cellIs" dxfId="188" priority="5" operator="equal">
      <formula>"Bajo"</formula>
    </cfRule>
    <cfRule type="cellIs" dxfId="187" priority="4" operator="equal">
      <formula>"Moderado"</formula>
    </cfRule>
    <cfRule type="cellIs" dxfId="18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AG10:AG69</xm:sqref>
        </x14:dataValidation>
        <x14:dataValidation type="custom" allowBlank="1" showInputMessage="1" showErrorMessage="1" error="Recuerde que las acciones se generan bajo la medida de mitigar el riesgo" xr:uid="{00000000-0002-0000-0400-000003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AF10:AF69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A25" zoomScale="55" zoomScaleNormal="55" workbookViewId="0">
      <selection activeCell="AY16" sqref="AY16"/>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64" t="s">
        <v>1056</v>
      </c>
      <c r="C2" s="664"/>
      <c r="D2" s="664"/>
      <c r="E2" s="664"/>
      <c r="F2" s="664"/>
      <c r="G2" s="664"/>
      <c r="H2" s="664"/>
      <c r="I2" s="664"/>
      <c r="J2" s="665" t="s">
        <v>5</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64"/>
      <c r="C3" s="664"/>
      <c r="D3" s="664"/>
      <c r="E3" s="664"/>
      <c r="F3" s="664"/>
      <c r="G3" s="664"/>
      <c r="H3" s="664"/>
      <c r="I3" s="664"/>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64"/>
      <c r="C4" s="664"/>
      <c r="D4" s="664"/>
      <c r="E4" s="664"/>
      <c r="F4" s="664"/>
      <c r="G4" s="664"/>
      <c r="H4" s="664"/>
      <c r="I4" s="664"/>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6" t="s">
        <v>3</v>
      </c>
      <c r="C6" s="666"/>
      <c r="D6" s="667"/>
      <c r="E6" s="582" t="s">
        <v>1057</v>
      </c>
      <c r="F6" s="583"/>
      <c r="G6" s="583"/>
      <c r="H6" s="583"/>
      <c r="I6" s="584"/>
      <c r="J6" s="621" t="str">
        <f>IF(AND('Mapa final'!$H$10="Muy Alta",'Mapa final'!$L$10="Leve"),CONCATENATE("R",'Mapa final'!$A$10),"")</f>
        <v/>
      </c>
      <c r="K6" s="622"/>
      <c r="L6" s="622" t="str">
        <f>IF(AND('Mapa final'!$H$16="Muy Alta",'Mapa final'!$L$16="Leve"),CONCATENATE("R",'Mapa final'!$A$16),"")</f>
        <v/>
      </c>
      <c r="M6" s="622"/>
      <c r="N6" s="622" t="str">
        <f>IF(AND('Mapa final'!$H$22="Muy Alta",'Mapa final'!$L$22="Leve"),CONCATENATE("R",'Mapa final'!$A$22),"")</f>
        <v/>
      </c>
      <c r="O6" s="623"/>
      <c r="P6" s="621" t="str">
        <f>IF(AND('Mapa final'!$H$10="Muy Alta",'Mapa final'!$L$10="Menor"),CONCATENATE("R",'Mapa final'!$A$10),"")</f>
        <v/>
      </c>
      <c r="Q6" s="622"/>
      <c r="R6" s="622" t="str">
        <f>IF(AND('Mapa final'!$H$16="Muy Alta",'Mapa final'!$L$16="Menor"),CONCATENATE("R",'Mapa final'!$A$16),"")</f>
        <v/>
      </c>
      <c r="S6" s="622"/>
      <c r="T6" s="622" t="str">
        <f>IF(AND('Mapa final'!$H$22="Muy Alta",'Mapa final'!$L$22="Menor"),CONCATENATE("R",'Mapa final'!$A$22),"")</f>
        <v/>
      </c>
      <c r="U6" s="623"/>
      <c r="V6" s="621" t="str">
        <f>IF(AND('Mapa final'!$H$10="Muy Alta",'Mapa final'!$L$10="Moderado"),CONCATENATE("R",'Mapa final'!$A$10),"")</f>
        <v/>
      </c>
      <c r="W6" s="622"/>
      <c r="X6" s="622" t="str">
        <f>IF(AND('Mapa final'!$H$16="Muy Alta",'Mapa final'!$L$16="Moderado"),CONCATENATE("R",'Mapa final'!$A$16),"")</f>
        <v/>
      </c>
      <c r="Y6" s="622"/>
      <c r="Z6" s="622" t="str">
        <f>IF(AND('Mapa final'!$H$22="Muy Alta",'Mapa final'!$L$22="Moderado"),CONCATENATE("R",'Mapa final'!$A$22),"")</f>
        <v/>
      </c>
      <c r="AA6" s="623"/>
      <c r="AB6" s="621" t="str">
        <f>IF(AND('Mapa final'!$H$10="Muy Alta",'Mapa final'!$L$10="Mayor"),CONCATENATE("R",'Mapa final'!$A$10),"")</f>
        <v/>
      </c>
      <c r="AC6" s="622"/>
      <c r="AD6" s="622" t="str">
        <f>IF(AND('Mapa final'!$H$16="Muy Alta",'Mapa final'!$L$16="Mayor"),CONCATENATE("R",'Mapa final'!$A$16),"")</f>
        <v/>
      </c>
      <c r="AE6" s="622"/>
      <c r="AF6" s="622" t="str">
        <f>IF(AND('Mapa final'!$H$22="Muy Alta",'Mapa final'!$L$22="Mayor"),CONCATENATE("R",'Mapa final'!$A$22),"")</f>
        <v/>
      </c>
      <c r="AG6" s="623"/>
      <c r="AH6" s="627" t="str">
        <f>IF(AND('Mapa final'!$H$10="Muy Alta",'Mapa final'!$L$10="Catastrófico"),CONCATENATE("R",'Mapa final'!$A$10),"")</f>
        <v/>
      </c>
      <c r="AI6" s="616"/>
      <c r="AJ6" s="616" t="str">
        <f>IF(AND('Mapa final'!$H$16="Muy Alta",'Mapa final'!$L$16="Catastrófico"),CONCATENATE("R",'Mapa final'!$A$16),"")</f>
        <v/>
      </c>
      <c r="AK6" s="616"/>
      <c r="AL6" s="616" t="str">
        <f>IF(AND('Mapa final'!$H$22="Muy Alta",'Mapa final'!$L$22="Catastrófico"),CONCATENATE("R",'Mapa final'!$A$22),"")</f>
        <v/>
      </c>
      <c r="AM6" s="617"/>
      <c r="AO6" s="655" t="s">
        <v>1058</v>
      </c>
      <c r="AP6" s="656"/>
      <c r="AQ6" s="656"/>
      <c r="AR6" s="656"/>
      <c r="AS6" s="656"/>
      <c r="AT6" s="65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6"/>
      <c r="C7" s="666"/>
      <c r="D7" s="667"/>
      <c r="E7" s="585"/>
      <c r="F7" s="586"/>
      <c r="G7" s="586"/>
      <c r="H7" s="586"/>
      <c r="I7" s="587"/>
      <c r="J7" s="592"/>
      <c r="K7" s="593"/>
      <c r="L7" s="593"/>
      <c r="M7" s="593"/>
      <c r="N7" s="593"/>
      <c r="O7" s="596"/>
      <c r="P7" s="592"/>
      <c r="Q7" s="593"/>
      <c r="R7" s="593"/>
      <c r="S7" s="593"/>
      <c r="T7" s="593"/>
      <c r="U7" s="596"/>
      <c r="V7" s="592"/>
      <c r="W7" s="593"/>
      <c r="X7" s="593"/>
      <c r="Y7" s="593"/>
      <c r="Z7" s="593"/>
      <c r="AA7" s="596"/>
      <c r="AB7" s="592"/>
      <c r="AC7" s="593"/>
      <c r="AD7" s="593"/>
      <c r="AE7" s="593"/>
      <c r="AF7" s="593"/>
      <c r="AG7" s="596"/>
      <c r="AH7" s="598"/>
      <c r="AI7" s="599"/>
      <c r="AJ7" s="599"/>
      <c r="AK7" s="599"/>
      <c r="AL7" s="599"/>
      <c r="AM7" s="602"/>
      <c r="AN7" s="15"/>
      <c r="AO7" s="658"/>
      <c r="AP7" s="659"/>
      <c r="AQ7" s="659"/>
      <c r="AR7" s="659"/>
      <c r="AS7" s="659"/>
      <c r="AT7" s="66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6"/>
      <c r="C8" s="666"/>
      <c r="D8" s="667"/>
      <c r="E8" s="585"/>
      <c r="F8" s="586"/>
      <c r="G8" s="586"/>
      <c r="H8" s="586"/>
      <c r="I8" s="587"/>
      <c r="J8" s="592" t="str">
        <f>IF(AND('Mapa final'!$H$28="Muy Alta",'Mapa final'!$L$28="Leve"),CONCATENATE("R",'Mapa final'!$A$28),"")</f>
        <v/>
      </c>
      <c r="K8" s="593"/>
      <c r="L8" s="593" t="str">
        <f>IF(AND('Mapa final'!$H$34="Muy Alta",'Mapa final'!$L$34="Leve"),CONCATENATE("R",'Mapa final'!$A$34),"")</f>
        <v/>
      </c>
      <c r="M8" s="593"/>
      <c r="N8" s="593" t="str">
        <f>IF(AND('Mapa final'!$H$40="Muy Alta",'Mapa final'!$L$40="Leve"),CONCATENATE("R",'Mapa final'!$A$40),"")</f>
        <v/>
      </c>
      <c r="O8" s="596"/>
      <c r="P8" s="592" t="str">
        <f>IF(AND('Mapa final'!$H$28="Muy Alta",'Mapa final'!$L$28="Menor"),CONCATENATE("R",'Mapa final'!$A$28),"")</f>
        <v/>
      </c>
      <c r="Q8" s="593"/>
      <c r="R8" s="593" t="str">
        <f>IF(AND('Mapa final'!$H$34="Muy Alta",'Mapa final'!$L$34="Menor"),CONCATENATE("R",'Mapa final'!$A$34),"")</f>
        <v/>
      </c>
      <c r="S8" s="593"/>
      <c r="T8" s="593" t="str">
        <f>IF(AND('Mapa final'!$H$40="Muy Alta",'Mapa final'!$L$40="Menor"),CONCATENATE("R",'Mapa final'!$A$40),"")</f>
        <v/>
      </c>
      <c r="U8" s="596"/>
      <c r="V8" s="592" t="str">
        <f>IF(AND('Mapa final'!$H$28="Muy Alta",'Mapa final'!$L$28="Moderado"),CONCATENATE("R",'Mapa final'!$A$28),"")</f>
        <v/>
      </c>
      <c r="W8" s="593"/>
      <c r="X8" s="593" t="str">
        <f>IF(AND('Mapa final'!$H$34="Muy Alta",'Mapa final'!$L$34="Moderado"),CONCATENATE("R",'Mapa final'!$A$34),"")</f>
        <v/>
      </c>
      <c r="Y8" s="593"/>
      <c r="Z8" s="593" t="str">
        <f>IF(AND('Mapa final'!$H$40="Muy Alta",'Mapa final'!$L$40="Moderado"),CONCATENATE("R",'Mapa final'!$A$40),"")</f>
        <v/>
      </c>
      <c r="AA8" s="596"/>
      <c r="AB8" s="592" t="str">
        <f>IF(AND('Mapa final'!$H$28="Muy Alta",'Mapa final'!$L$28="Mayor"),CONCATENATE("R",'Mapa final'!$A$28),"")</f>
        <v/>
      </c>
      <c r="AC8" s="593"/>
      <c r="AD8" s="593" t="str">
        <f>IF(AND('Mapa final'!$H$34="Muy Alta",'Mapa final'!$L$34="Mayor"),CONCATENATE("R",'Mapa final'!$A$34),"")</f>
        <v/>
      </c>
      <c r="AE8" s="593"/>
      <c r="AF8" s="593" t="str">
        <f>IF(AND('Mapa final'!$H$40="Muy Alta",'Mapa final'!$L$40="Mayor"),CONCATENATE("R",'Mapa final'!$A$40),"")</f>
        <v/>
      </c>
      <c r="AG8" s="596"/>
      <c r="AH8" s="598" t="str">
        <f>IF(AND('Mapa final'!$H$28="Muy Alta",'Mapa final'!$L$28="Catastrófico"),CONCATENATE("R",'Mapa final'!$A$28),"")</f>
        <v/>
      </c>
      <c r="AI8" s="599"/>
      <c r="AJ8" s="599" t="str">
        <f>IF(AND('Mapa final'!$H$34="Muy Alta",'Mapa final'!$L$34="Catastrófico"),CONCATENATE("R",'Mapa final'!$A$34),"")</f>
        <v/>
      </c>
      <c r="AK8" s="599"/>
      <c r="AL8" s="599" t="str">
        <f>IF(AND('Mapa final'!$H$40="Muy Alta",'Mapa final'!$L$40="Catastrófico"),CONCATENATE("R",'Mapa final'!$A$40),"")</f>
        <v/>
      </c>
      <c r="AM8" s="602"/>
      <c r="AN8" s="15"/>
      <c r="AO8" s="658"/>
      <c r="AP8" s="659"/>
      <c r="AQ8" s="659"/>
      <c r="AR8" s="659"/>
      <c r="AS8" s="659"/>
      <c r="AT8" s="66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6"/>
      <c r="C9" s="666"/>
      <c r="D9" s="667"/>
      <c r="E9" s="585"/>
      <c r="F9" s="586"/>
      <c r="G9" s="586"/>
      <c r="H9" s="586"/>
      <c r="I9" s="587"/>
      <c r="J9" s="592"/>
      <c r="K9" s="593"/>
      <c r="L9" s="593"/>
      <c r="M9" s="593"/>
      <c r="N9" s="593"/>
      <c r="O9" s="596"/>
      <c r="P9" s="592"/>
      <c r="Q9" s="593"/>
      <c r="R9" s="593"/>
      <c r="S9" s="593"/>
      <c r="T9" s="593"/>
      <c r="U9" s="596"/>
      <c r="V9" s="592"/>
      <c r="W9" s="593"/>
      <c r="X9" s="593"/>
      <c r="Y9" s="593"/>
      <c r="Z9" s="593"/>
      <c r="AA9" s="596"/>
      <c r="AB9" s="592"/>
      <c r="AC9" s="593"/>
      <c r="AD9" s="593"/>
      <c r="AE9" s="593"/>
      <c r="AF9" s="593"/>
      <c r="AG9" s="596"/>
      <c r="AH9" s="598"/>
      <c r="AI9" s="599"/>
      <c r="AJ9" s="599"/>
      <c r="AK9" s="599"/>
      <c r="AL9" s="599"/>
      <c r="AM9" s="602"/>
      <c r="AN9" s="15"/>
      <c r="AO9" s="658"/>
      <c r="AP9" s="659"/>
      <c r="AQ9" s="659"/>
      <c r="AR9" s="659"/>
      <c r="AS9" s="659"/>
      <c r="AT9" s="66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6"/>
      <c r="C10" s="666"/>
      <c r="D10" s="667"/>
      <c r="E10" s="585"/>
      <c r="F10" s="586"/>
      <c r="G10" s="586"/>
      <c r="H10" s="586"/>
      <c r="I10" s="587"/>
      <c r="J10" s="592" t="str">
        <f>IF(AND('Mapa final'!$H$46="Muy Alta",'Mapa final'!$L$46="Leve"),CONCATENATE("R",'Mapa final'!$A$46),"")</f>
        <v/>
      </c>
      <c r="K10" s="593"/>
      <c r="L10" s="593" t="str">
        <f>IF(AND('Mapa final'!$H$52="Muy Alta",'Mapa final'!$L$52="Leve"),CONCATENATE("R",'Mapa final'!$A$52),"")</f>
        <v/>
      </c>
      <c r="M10" s="593"/>
      <c r="N10" s="593" t="str">
        <f>IF(AND('Mapa final'!$H$58="Muy Alta",'Mapa final'!$L$58="Leve"),CONCATENATE("R",'Mapa final'!$A$58),"")</f>
        <v/>
      </c>
      <c r="O10" s="596"/>
      <c r="P10" s="592" t="str">
        <f>IF(AND('Mapa final'!$H$46="Muy Alta",'Mapa final'!$L$46="Menor"),CONCATENATE("R",'Mapa final'!$A$46),"")</f>
        <v/>
      </c>
      <c r="Q10" s="593"/>
      <c r="R10" s="593" t="str">
        <f>IF(AND('Mapa final'!$H$52="Muy Alta",'Mapa final'!$L$52="Menor"),CONCATENATE("R",'Mapa final'!$A$52),"")</f>
        <v/>
      </c>
      <c r="S10" s="593"/>
      <c r="T10" s="593" t="str">
        <f>IF(AND('Mapa final'!$H$58="Muy Alta",'Mapa final'!$L$58="Menor"),CONCATENATE("R",'Mapa final'!$A$58),"")</f>
        <v/>
      </c>
      <c r="U10" s="596"/>
      <c r="V10" s="592" t="str">
        <f>IF(AND('Mapa final'!$H$46="Muy Alta",'Mapa final'!$L$46="Moderado"),CONCATENATE("R",'Mapa final'!$A$46),"")</f>
        <v/>
      </c>
      <c r="W10" s="593"/>
      <c r="X10" s="593" t="str">
        <f>IF(AND('Mapa final'!$H$52="Muy Alta",'Mapa final'!$L$52="Moderado"),CONCATENATE("R",'Mapa final'!$A$52),"")</f>
        <v/>
      </c>
      <c r="Y10" s="593"/>
      <c r="Z10" s="593" t="str">
        <f>IF(AND('Mapa final'!$H$58="Muy Alta",'Mapa final'!$L$58="Moderado"),CONCATENATE("R",'Mapa final'!$A$58),"")</f>
        <v/>
      </c>
      <c r="AA10" s="596"/>
      <c r="AB10" s="592" t="str">
        <f>IF(AND('Mapa final'!$H$46="Muy Alta",'Mapa final'!$L$46="Mayor"),CONCATENATE("R",'Mapa final'!$A$46),"")</f>
        <v/>
      </c>
      <c r="AC10" s="593"/>
      <c r="AD10" s="593" t="str">
        <f>IF(AND('Mapa final'!$H$52="Muy Alta",'Mapa final'!$L$52="Mayor"),CONCATENATE("R",'Mapa final'!$A$52),"")</f>
        <v/>
      </c>
      <c r="AE10" s="593"/>
      <c r="AF10" s="593" t="str">
        <f>IF(AND('Mapa final'!$H$58="Muy Alta",'Mapa final'!$L$58="Mayor"),CONCATENATE("R",'Mapa final'!$A$58),"")</f>
        <v/>
      </c>
      <c r="AG10" s="596"/>
      <c r="AH10" s="598" t="str">
        <f>IF(AND('Mapa final'!$H$46="Muy Alta",'Mapa final'!$L$46="Catastrófico"),CONCATENATE("R",'Mapa final'!$A$46),"")</f>
        <v/>
      </c>
      <c r="AI10" s="599"/>
      <c r="AJ10" s="599" t="str">
        <f>IF(AND('Mapa final'!$H$52="Muy Alta",'Mapa final'!$L$52="Catastrófico"),CONCATENATE("R",'Mapa final'!$A$52),"")</f>
        <v/>
      </c>
      <c r="AK10" s="599"/>
      <c r="AL10" s="599" t="str">
        <f>IF(AND('Mapa final'!$H$58="Muy Alta",'Mapa final'!$L$58="Catastrófico"),CONCATENATE("R",'Mapa final'!$A$58),"")</f>
        <v/>
      </c>
      <c r="AM10" s="602"/>
      <c r="AN10" s="15"/>
      <c r="AO10" s="658"/>
      <c r="AP10" s="659"/>
      <c r="AQ10" s="659"/>
      <c r="AR10" s="659"/>
      <c r="AS10" s="659"/>
      <c r="AT10" s="66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6"/>
      <c r="C11" s="666"/>
      <c r="D11" s="667"/>
      <c r="E11" s="585"/>
      <c r="F11" s="586"/>
      <c r="G11" s="586"/>
      <c r="H11" s="586"/>
      <c r="I11" s="587"/>
      <c r="J11" s="592"/>
      <c r="K11" s="593"/>
      <c r="L11" s="593"/>
      <c r="M11" s="593"/>
      <c r="N11" s="593"/>
      <c r="O11" s="596"/>
      <c r="P11" s="592"/>
      <c r="Q11" s="593"/>
      <c r="R11" s="593"/>
      <c r="S11" s="593"/>
      <c r="T11" s="593"/>
      <c r="U11" s="596"/>
      <c r="V11" s="592"/>
      <c r="W11" s="593"/>
      <c r="X11" s="593"/>
      <c r="Y11" s="593"/>
      <c r="Z11" s="593"/>
      <c r="AA11" s="596"/>
      <c r="AB11" s="592"/>
      <c r="AC11" s="593"/>
      <c r="AD11" s="593"/>
      <c r="AE11" s="593"/>
      <c r="AF11" s="593"/>
      <c r="AG11" s="596"/>
      <c r="AH11" s="598"/>
      <c r="AI11" s="599"/>
      <c r="AJ11" s="599"/>
      <c r="AK11" s="599"/>
      <c r="AL11" s="599"/>
      <c r="AM11" s="602"/>
      <c r="AN11" s="15"/>
      <c r="AO11" s="658"/>
      <c r="AP11" s="659"/>
      <c r="AQ11" s="659"/>
      <c r="AR11" s="659"/>
      <c r="AS11" s="659"/>
      <c r="AT11" s="66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6"/>
      <c r="C12" s="666"/>
      <c r="D12" s="667"/>
      <c r="E12" s="585"/>
      <c r="F12" s="586"/>
      <c r="G12" s="586"/>
      <c r="H12" s="586"/>
      <c r="I12" s="587"/>
      <c r="J12" s="592" t="str">
        <f>IF(AND('Mapa final'!$H$64="Muy Alta",'Mapa final'!$L$64="Leve"),CONCATENATE("R",'Mapa final'!$A$64),"")</f>
        <v/>
      </c>
      <c r="K12" s="593"/>
      <c r="L12" s="593" t="str">
        <f>IF(AND('Mapa final'!$H$70="Muy Alta",'Mapa final'!$L$70="Leve"),CONCATENATE("R",'Mapa final'!$A$70),"")</f>
        <v/>
      </c>
      <c r="M12" s="593"/>
      <c r="N12" s="593" t="str">
        <f>IF(AND('Mapa final'!$H$76="Muy Alta",'Mapa final'!$L$76="Leve"),CONCATENATE("R",'Mapa final'!$A$76),"")</f>
        <v/>
      </c>
      <c r="O12" s="596"/>
      <c r="P12" s="592" t="str">
        <f>IF(AND('Mapa final'!$H$64="Muy Alta",'Mapa final'!$L$64="Menor"),CONCATENATE("R",'Mapa final'!$A$64),"")</f>
        <v/>
      </c>
      <c r="Q12" s="593"/>
      <c r="R12" s="593" t="str">
        <f>IF(AND('Mapa final'!$H$70="Muy Alta",'Mapa final'!$L$70="Menor"),CONCATENATE("R",'Mapa final'!$A$70),"")</f>
        <v/>
      </c>
      <c r="S12" s="593"/>
      <c r="T12" s="593" t="str">
        <f>IF(AND('Mapa final'!$H$76="Muy Alta",'Mapa final'!$L$76="Menor"),CONCATENATE("R",'Mapa final'!$A$76),"")</f>
        <v/>
      </c>
      <c r="U12" s="596"/>
      <c r="V12" s="592" t="str">
        <f>IF(AND('Mapa final'!$H$64="Muy Alta",'Mapa final'!$L$64="Moderado"),CONCATENATE("R",'Mapa final'!$A$64),"")</f>
        <v/>
      </c>
      <c r="W12" s="593"/>
      <c r="X12" s="593" t="str">
        <f>IF(AND('Mapa final'!$H$70="Muy Alta",'Mapa final'!$L$70="Moderado"),CONCATENATE("R",'Mapa final'!$A$70),"")</f>
        <v/>
      </c>
      <c r="Y12" s="593"/>
      <c r="Z12" s="593" t="str">
        <f>IF(AND('Mapa final'!$H$76="Muy Alta",'Mapa final'!$L$76="Moderado"),CONCATENATE("R",'Mapa final'!$A$76),"")</f>
        <v/>
      </c>
      <c r="AA12" s="596"/>
      <c r="AB12" s="592" t="str">
        <f>IF(AND('Mapa final'!$H$64="Muy Alta",'Mapa final'!$L$64="Mayor"),CONCATENATE("R",'Mapa final'!$A$64),"")</f>
        <v/>
      </c>
      <c r="AC12" s="593"/>
      <c r="AD12" s="593" t="str">
        <f>IF(AND('Mapa final'!$H$70="Muy Alta",'Mapa final'!$L$70="Mayor"),CONCATENATE("R",'Mapa final'!$A$70),"")</f>
        <v/>
      </c>
      <c r="AE12" s="593"/>
      <c r="AF12" s="593" t="str">
        <f>IF(AND('Mapa final'!$H$76="Muy Alta",'Mapa final'!$L$76="Mayor"),CONCATENATE("R",'Mapa final'!$A$76),"")</f>
        <v/>
      </c>
      <c r="AG12" s="596"/>
      <c r="AH12" s="598" t="str">
        <f>IF(AND('Mapa final'!$H$64="Muy Alta",'Mapa final'!$L$64="Catastrófico"),CONCATENATE("R",'Mapa final'!$A$64),"")</f>
        <v/>
      </c>
      <c r="AI12" s="599"/>
      <c r="AJ12" s="599" t="str">
        <f>IF(AND('Mapa final'!$H$70="Muy Alta",'Mapa final'!$L$70="Catastrófico"),CONCATENATE("R",'Mapa final'!$A$70),"")</f>
        <v/>
      </c>
      <c r="AK12" s="599"/>
      <c r="AL12" s="599" t="str">
        <f>IF(AND('Mapa final'!$H$76="Muy Alta",'Mapa final'!$L$76="Catastrófico"),CONCATENATE("R",'Mapa final'!$A$76),"")</f>
        <v/>
      </c>
      <c r="AM12" s="602"/>
      <c r="AN12" s="15"/>
      <c r="AO12" s="658"/>
      <c r="AP12" s="659"/>
      <c r="AQ12" s="659"/>
      <c r="AR12" s="659"/>
      <c r="AS12" s="659"/>
      <c r="AT12" s="66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6"/>
      <c r="C13" s="666"/>
      <c r="D13" s="667"/>
      <c r="E13" s="588"/>
      <c r="F13" s="589"/>
      <c r="G13" s="589"/>
      <c r="H13" s="589"/>
      <c r="I13" s="590"/>
      <c r="J13" s="592"/>
      <c r="K13" s="593"/>
      <c r="L13" s="593"/>
      <c r="M13" s="593"/>
      <c r="N13" s="593"/>
      <c r="O13" s="596"/>
      <c r="P13" s="592"/>
      <c r="Q13" s="593"/>
      <c r="R13" s="593"/>
      <c r="S13" s="593"/>
      <c r="T13" s="593"/>
      <c r="U13" s="596"/>
      <c r="V13" s="592"/>
      <c r="W13" s="593"/>
      <c r="X13" s="593"/>
      <c r="Y13" s="593"/>
      <c r="Z13" s="593"/>
      <c r="AA13" s="596"/>
      <c r="AB13" s="592"/>
      <c r="AC13" s="593"/>
      <c r="AD13" s="593"/>
      <c r="AE13" s="593"/>
      <c r="AF13" s="593"/>
      <c r="AG13" s="596"/>
      <c r="AH13" s="600"/>
      <c r="AI13" s="601"/>
      <c r="AJ13" s="601"/>
      <c r="AK13" s="601"/>
      <c r="AL13" s="601"/>
      <c r="AM13" s="603"/>
      <c r="AN13" s="15"/>
      <c r="AO13" s="661"/>
      <c r="AP13" s="662"/>
      <c r="AQ13" s="662"/>
      <c r="AR13" s="662"/>
      <c r="AS13" s="662"/>
      <c r="AT13" s="6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6"/>
      <c r="C14" s="666"/>
      <c r="D14" s="667"/>
      <c r="E14" s="582" t="s">
        <v>1059</v>
      </c>
      <c r="F14" s="583"/>
      <c r="G14" s="583"/>
      <c r="H14" s="583"/>
      <c r="I14" s="583"/>
      <c r="J14" s="618" t="str">
        <f>IF(AND('Mapa final'!$H$10="Alta",'Mapa final'!$L$10="Leve"),CONCATENATE("R",'Mapa final'!$A$10),"")</f>
        <v/>
      </c>
      <c r="K14" s="619"/>
      <c r="L14" s="619" t="str">
        <f>IF(AND('Mapa final'!$H$16="Alta",'Mapa final'!$L$16="Leve"),CONCATENATE("R",'Mapa final'!$A$16),"")</f>
        <v/>
      </c>
      <c r="M14" s="619"/>
      <c r="N14" s="619" t="str">
        <f>IF(AND('Mapa final'!$H$22="Alta",'Mapa final'!$L$22="Leve"),CONCATENATE("R",'Mapa final'!$A$22),"")</f>
        <v/>
      </c>
      <c r="O14" s="620"/>
      <c r="P14" s="618" t="str">
        <f>IF(AND('Mapa final'!$H$10="Alta",'Mapa final'!$L$10="Menor"),CONCATENATE("R",'Mapa final'!$A$10),"")</f>
        <v/>
      </c>
      <c r="Q14" s="619"/>
      <c r="R14" s="619" t="str">
        <f>IF(AND('Mapa final'!$H$16="Alta",'Mapa final'!$L$16="Menor"),CONCATENATE("R",'Mapa final'!$A$16),"")</f>
        <v/>
      </c>
      <c r="S14" s="619"/>
      <c r="T14" s="619" t="str">
        <f>IF(AND('Mapa final'!$H$22="Alta",'Mapa final'!$L$22="Menor"),CONCATENATE("R",'Mapa final'!$A$22),"")</f>
        <v/>
      </c>
      <c r="U14" s="620"/>
      <c r="V14" s="621" t="str">
        <f>IF(AND('Mapa final'!$H$10="Alta",'Mapa final'!$L$10="Moderado"),CONCATENATE("R",'Mapa final'!$A$10),"")</f>
        <v/>
      </c>
      <c r="W14" s="622"/>
      <c r="X14" s="622" t="str">
        <f>IF(AND('Mapa final'!$H$16="Alta",'Mapa final'!$L$16="Moderado"),CONCATENATE("R",'Mapa final'!$A$16),"")</f>
        <v/>
      </c>
      <c r="Y14" s="622"/>
      <c r="Z14" s="622" t="str">
        <f>IF(AND('Mapa final'!$H$22="Alta",'Mapa final'!$L$22="Moderado"),CONCATENATE("R",'Mapa final'!$A$22),"")</f>
        <v/>
      </c>
      <c r="AA14" s="623"/>
      <c r="AB14" s="621" t="str">
        <f>IF(AND('Mapa final'!$H$10="Alta",'Mapa final'!$L$10="Mayor"),CONCATENATE("R",'Mapa final'!$A$10),"")</f>
        <v/>
      </c>
      <c r="AC14" s="622"/>
      <c r="AD14" s="622" t="str">
        <f>IF(AND('Mapa final'!$H$16="Alta",'Mapa final'!$L$16="Mayor"),CONCATENATE("R",'Mapa final'!$A$16),"")</f>
        <v/>
      </c>
      <c r="AE14" s="622"/>
      <c r="AF14" s="622" t="str">
        <f>IF(AND('Mapa final'!$H$22="Alta",'Mapa final'!$L$22="Mayor"),CONCATENATE("R",'Mapa final'!$A$22),"")</f>
        <v/>
      </c>
      <c r="AG14" s="623"/>
      <c r="AH14" s="627" t="str">
        <f>IF(AND('Mapa final'!$H$10="Alta",'Mapa final'!$L$10="Catastrófico"),CONCATENATE("R",'Mapa final'!$A$10),"")</f>
        <v/>
      </c>
      <c r="AI14" s="616"/>
      <c r="AJ14" s="616" t="str">
        <f>IF(AND('Mapa final'!$H$16="Alta",'Mapa final'!$L$16="Catastrófico"),CONCATENATE("R",'Mapa final'!$A$16),"")</f>
        <v/>
      </c>
      <c r="AK14" s="616"/>
      <c r="AL14" s="616" t="str">
        <f>IF(AND('Mapa final'!$H$22="Alta",'Mapa final'!$L$22="Catastrófico"),CONCATENATE("R",'Mapa final'!$A$22),"")</f>
        <v/>
      </c>
      <c r="AM14" s="617"/>
      <c r="AN14" s="15"/>
      <c r="AO14" s="646" t="s">
        <v>1060</v>
      </c>
      <c r="AP14" s="647"/>
      <c r="AQ14" s="647"/>
      <c r="AR14" s="647"/>
      <c r="AS14" s="647"/>
      <c r="AT14" s="64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6"/>
      <c r="C15" s="666"/>
      <c r="D15" s="667"/>
      <c r="E15" s="585"/>
      <c r="F15" s="586"/>
      <c r="G15" s="586"/>
      <c r="H15" s="586"/>
      <c r="I15" s="586"/>
      <c r="J15" s="610"/>
      <c r="K15" s="611"/>
      <c r="L15" s="611"/>
      <c r="M15" s="611"/>
      <c r="N15" s="611"/>
      <c r="O15" s="614"/>
      <c r="P15" s="610"/>
      <c r="Q15" s="611"/>
      <c r="R15" s="611"/>
      <c r="S15" s="611"/>
      <c r="T15" s="611"/>
      <c r="U15" s="614"/>
      <c r="V15" s="592"/>
      <c r="W15" s="593"/>
      <c r="X15" s="593"/>
      <c r="Y15" s="593"/>
      <c r="Z15" s="593"/>
      <c r="AA15" s="596"/>
      <c r="AB15" s="592"/>
      <c r="AC15" s="593"/>
      <c r="AD15" s="593"/>
      <c r="AE15" s="593"/>
      <c r="AF15" s="593"/>
      <c r="AG15" s="596"/>
      <c r="AH15" s="598"/>
      <c r="AI15" s="599"/>
      <c r="AJ15" s="599"/>
      <c r="AK15" s="599"/>
      <c r="AL15" s="599"/>
      <c r="AM15" s="602"/>
      <c r="AN15" s="15"/>
      <c r="AO15" s="649"/>
      <c r="AP15" s="650"/>
      <c r="AQ15" s="650"/>
      <c r="AR15" s="650"/>
      <c r="AS15" s="650"/>
      <c r="AT15" s="65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6"/>
      <c r="C16" s="666"/>
      <c r="D16" s="667"/>
      <c r="E16" s="585"/>
      <c r="F16" s="586"/>
      <c r="G16" s="586"/>
      <c r="H16" s="586"/>
      <c r="I16" s="586"/>
      <c r="J16" s="610" t="str">
        <f>IF(AND('Mapa final'!$H$28="Alta",'Mapa final'!$L$28="Leve"),CONCATENATE("R",'Mapa final'!$A$28),"")</f>
        <v/>
      </c>
      <c r="K16" s="611"/>
      <c r="L16" s="611" t="str">
        <f>IF(AND('Mapa final'!$H$34="Alta",'Mapa final'!$L$34="Leve"),CONCATENATE("R",'Mapa final'!$A$34),"")</f>
        <v/>
      </c>
      <c r="M16" s="611"/>
      <c r="N16" s="611" t="str">
        <f>IF(AND('Mapa final'!$H$40="Alta",'Mapa final'!$L$40="Leve"),CONCATENATE("R",'Mapa final'!$A$40),"")</f>
        <v/>
      </c>
      <c r="O16" s="614"/>
      <c r="P16" s="610" t="str">
        <f>IF(AND('Mapa final'!$H$28="Alta",'Mapa final'!$L$28="Menor"),CONCATENATE("R",'Mapa final'!$A$28),"")</f>
        <v/>
      </c>
      <c r="Q16" s="611"/>
      <c r="R16" s="611" t="str">
        <f>IF(AND('Mapa final'!$H$34="Alta",'Mapa final'!$L$34="Menor"),CONCATENATE("R",'Mapa final'!$A$34),"")</f>
        <v/>
      </c>
      <c r="S16" s="611"/>
      <c r="T16" s="611" t="str">
        <f>IF(AND('Mapa final'!$H$40="Alta",'Mapa final'!$L$40="Menor"),CONCATENATE("R",'Mapa final'!$A$40),"")</f>
        <v/>
      </c>
      <c r="U16" s="614"/>
      <c r="V16" s="592" t="str">
        <f>IF(AND('Mapa final'!$H$28="Alta",'Mapa final'!$L$28="Moderado"),CONCATENATE("R",'Mapa final'!$A$28),"")</f>
        <v/>
      </c>
      <c r="W16" s="593"/>
      <c r="X16" s="593" t="str">
        <f>IF(AND('Mapa final'!$H$34="Alta",'Mapa final'!$L$34="Moderado"),CONCATENATE("R",'Mapa final'!$A$34),"")</f>
        <v/>
      </c>
      <c r="Y16" s="593"/>
      <c r="Z16" s="593" t="str">
        <f>IF(AND('Mapa final'!$H$40="Alta",'Mapa final'!$L$40="Moderado"),CONCATENATE("R",'Mapa final'!$A$40),"")</f>
        <v/>
      </c>
      <c r="AA16" s="596"/>
      <c r="AB16" s="592" t="str">
        <f>IF(AND('Mapa final'!$H$28="Alta",'Mapa final'!$L$28="Mayor"),CONCATENATE("R",'Mapa final'!$A$28),"")</f>
        <v/>
      </c>
      <c r="AC16" s="593"/>
      <c r="AD16" s="593" t="str">
        <f>IF(AND('Mapa final'!$H$34="Alta",'Mapa final'!$L$34="Mayor"),CONCATENATE("R",'Mapa final'!$A$34),"")</f>
        <v/>
      </c>
      <c r="AE16" s="593"/>
      <c r="AF16" s="593" t="str">
        <f>IF(AND('Mapa final'!$H$40="Alta",'Mapa final'!$L$40="Mayor"),CONCATENATE("R",'Mapa final'!$A$40),"")</f>
        <v/>
      </c>
      <c r="AG16" s="596"/>
      <c r="AH16" s="598" t="str">
        <f>IF(AND('Mapa final'!$H$28="Alta",'Mapa final'!$L$28="Catastrófico"),CONCATENATE("R",'Mapa final'!$A$28),"")</f>
        <v/>
      </c>
      <c r="AI16" s="599"/>
      <c r="AJ16" s="599" t="str">
        <f>IF(AND('Mapa final'!$H$34="Alta",'Mapa final'!$L$34="Catastrófico"),CONCATENATE("R",'Mapa final'!$A$34),"")</f>
        <v/>
      </c>
      <c r="AK16" s="599"/>
      <c r="AL16" s="599" t="str">
        <f>IF(AND('Mapa final'!$H$40="Alta",'Mapa final'!$L$40="Catastrófico"),CONCATENATE("R",'Mapa final'!$A$40),"")</f>
        <v/>
      </c>
      <c r="AM16" s="602"/>
      <c r="AN16" s="15"/>
      <c r="AO16" s="649"/>
      <c r="AP16" s="650"/>
      <c r="AQ16" s="650"/>
      <c r="AR16" s="650"/>
      <c r="AS16" s="650"/>
      <c r="AT16" s="65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6"/>
      <c r="C17" s="666"/>
      <c r="D17" s="667"/>
      <c r="E17" s="585"/>
      <c r="F17" s="586"/>
      <c r="G17" s="586"/>
      <c r="H17" s="586"/>
      <c r="I17" s="586"/>
      <c r="J17" s="610"/>
      <c r="K17" s="611"/>
      <c r="L17" s="611"/>
      <c r="M17" s="611"/>
      <c r="N17" s="611"/>
      <c r="O17" s="614"/>
      <c r="P17" s="610"/>
      <c r="Q17" s="611"/>
      <c r="R17" s="611"/>
      <c r="S17" s="611"/>
      <c r="T17" s="611"/>
      <c r="U17" s="614"/>
      <c r="V17" s="592"/>
      <c r="W17" s="593"/>
      <c r="X17" s="593"/>
      <c r="Y17" s="593"/>
      <c r="Z17" s="593"/>
      <c r="AA17" s="596"/>
      <c r="AB17" s="592"/>
      <c r="AC17" s="593"/>
      <c r="AD17" s="593"/>
      <c r="AE17" s="593"/>
      <c r="AF17" s="593"/>
      <c r="AG17" s="596"/>
      <c r="AH17" s="598"/>
      <c r="AI17" s="599"/>
      <c r="AJ17" s="599"/>
      <c r="AK17" s="599"/>
      <c r="AL17" s="599"/>
      <c r="AM17" s="602"/>
      <c r="AN17" s="15"/>
      <c r="AO17" s="649"/>
      <c r="AP17" s="650"/>
      <c r="AQ17" s="650"/>
      <c r="AR17" s="650"/>
      <c r="AS17" s="650"/>
      <c r="AT17" s="65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6"/>
      <c r="C18" s="666"/>
      <c r="D18" s="667"/>
      <c r="E18" s="585"/>
      <c r="F18" s="586"/>
      <c r="G18" s="586"/>
      <c r="H18" s="586"/>
      <c r="I18" s="586"/>
      <c r="J18" s="610" t="str">
        <f>IF(AND('Mapa final'!$H$46="Alta",'Mapa final'!$L$46="Leve"),CONCATENATE("R",'Mapa final'!$A$46),"")</f>
        <v/>
      </c>
      <c r="K18" s="611"/>
      <c r="L18" s="611" t="str">
        <f>IF(AND('Mapa final'!$H$52="Alta",'Mapa final'!$L$52="Leve"),CONCATENATE("R",'Mapa final'!$A$52),"")</f>
        <v/>
      </c>
      <c r="M18" s="611"/>
      <c r="N18" s="611" t="str">
        <f>IF(AND('Mapa final'!$H$58="Alta",'Mapa final'!$L$58="Leve"),CONCATENATE("R",'Mapa final'!$A$58),"")</f>
        <v/>
      </c>
      <c r="O18" s="614"/>
      <c r="P18" s="610" t="str">
        <f>IF(AND('Mapa final'!$H$46="Alta",'Mapa final'!$L$46="Menor"),CONCATENATE("R",'Mapa final'!$A$46),"")</f>
        <v/>
      </c>
      <c r="Q18" s="611"/>
      <c r="R18" s="611" t="str">
        <f>IF(AND('Mapa final'!$H$52="Alta",'Mapa final'!$L$52="Menor"),CONCATENATE("R",'Mapa final'!$A$52),"")</f>
        <v/>
      </c>
      <c r="S18" s="611"/>
      <c r="T18" s="611" t="str">
        <f>IF(AND('Mapa final'!$H$58="Alta",'Mapa final'!$L$58="Menor"),CONCATENATE("R",'Mapa final'!$A$58),"")</f>
        <v/>
      </c>
      <c r="U18" s="614"/>
      <c r="V18" s="592" t="str">
        <f>IF(AND('Mapa final'!$H$46="Alta",'Mapa final'!$L$46="Moderado"),CONCATENATE("R",'Mapa final'!$A$46),"")</f>
        <v/>
      </c>
      <c r="W18" s="593"/>
      <c r="X18" s="593" t="str">
        <f>IF(AND('Mapa final'!$H$52="Alta",'Mapa final'!$L$52="Moderado"),CONCATENATE("R",'Mapa final'!$A$52),"")</f>
        <v/>
      </c>
      <c r="Y18" s="593"/>
      <c r="Z18" s="593" t="str">
        <f>IF(AND('Mapa final'!$H$58="Alta",'Mapa final'!$L$58="Moderado"),CONCATENATE("R",'Mapa final'!$A$58),"")</f>
        <v/>
      </c>
      <c r="AA18" s="596"/>
      <c r="AB18" s="592" t="str">
        <f>IF(AND('Mapa final'!$H$46="Alta",'Mapa final'!$L$46="Mayor"),CONCATENATE("R",'Mapa final'!$A$46),"")</f>
        <v/>
      </c>
      <c r="AC18" s="593"/>
      <c r="AD18" s="593" t="str">
        <f>IF(AND('Mapa final'!$H$52="Alta",'Mapa final'!$L$52="Mayor"),CONCATENATE("R",'Mapa final'!$A$52),"")</f>
        <v/>
      </c>
      <c r="AE18" s="593"/>
      <c r="AF18" s="593" t="str">
        <f>IF(AND('Mapa final'!$H$58="Alta",'Mapa final'!$L$58="Mayor"),CONCATENATE("R",'Mapa final'!$A$58),"")</f>
        <v/>
      </c>
      <c r="AG18" s="596"/>
      <c r="AH18" s="598" t="str">
        <f>IF(AND('Mapa final'!$H$46="Alta",'Mapa final'!$L$46="Catastrófico"),CONCATENATE("R",'Mapa final'!$A$46),"")</f>
        <v/>
      </c>
      <c r="AI18" s="599"/>
      <c r="AJ18" s="599" t="str">
        <f>IF(AND('Mapa final'!$H$52="Alta",'Mapa final'!$L$52="Catastrófico"),CONCATENATE("R",'Mapa final'!$A$52),"")</f>
        <v/>
      </c>
      <c r="AK18" s="599"/>
      <c r="AL18" s="599" t="str">
        <f>IF(AND('Mapa final'!$H$58="Alta",'Mapa final'!$L$58="Catastrófico"),CONCATENATE("R",'Mapa final'!$A$58),"")</f>
        <v/>
      </c>
      <c r="AM18" s="602"/>
      <c r="AN18" s="15"/>
      <c r="AO18" s="649"/>
      <c r="AP18" s="650"/>
      <c r="AQ18" s="650"/>
      <c r="AR18" s="650"/>
      <c r="AS18" s="650"/>
      <c r="AT18" s="65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6"/>
      <c r="C19" s="666"/>
      <c r="D19" s="667"/>
      <c r="E19" s="585"/>
      <c r="F19" s="586"/>
      <c r="G19" s="586"/>
      <c r="H19" s="586"/>
      <c r="I19" s="586"/>
      <c r="J19" s="610"/>
      <c r="K19" s="611"/>
      <c r="L19" s="611"/>
      <c r="M19" s="611"/>
      <c r="N19" s="611"/>
      <c r="O19" s="614"/>
      <c r="P19" s="610"/>
      <c r="Q19" s="611"/>
      <c r="R19" s="611"/>
      <c r="S19" s="611"/>
      <c r="T19" s="611"/>
      <c r="U19" s="614"/>
      <c r="V19" s="592"/>
      <c r="W19" s="593"/>
      <c r="X19" s="593"/>
      <c r="Y19" s="593"/>
      <c r="Z19" s="593"/>
      <c r="AA19" s="596"/>
      <c r="AB19" s="592"/>
      <c r="AC19" s="593"/>
      <c r="AD19" s="593"/>
      <c r="AE19" s="593"/>
      <c r="AF19" s="593"/>
      <c r="AG19" s="596"/>
      <c r="AH19" s="598"/>
      <c r="AI19" s="599"/>
      <c r="AJ19" s="599"/>
      <c r="AK19" s="599"/>
      <c r="AL19" s="599"/>
      <c r="AM19" s="602"/>
      <c r="AN19" s="15"/>
      <c r="AO19" s="649"/>
      <c r="AP19" s="650"/>
      <c r="AQ19" s="650"/>
      <c r="AR19" s="650"/>
      <c r="AS19" s="650"/>
      <c r="AT19" s="65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6"/>
      <c r="C20" s="666"/>
      <c r="D20" s="667"/>
      <c r="E20" s="585"/>
      <c r="F20" s="586"/>
      <c r="G20" s="586"/>
      <c r="H20" s="586"/>
      <c r="I20" s="586"/>
      <c r="J20" s="610" t="str">
        <f>IF(AND('Mapa final'!$H$64="Alta",'Mapa final'!$L$64="Leve"),CONCATENATE("R",'Mapa final'!$A$64),"")</f>
        <v/>
      </c>
      <c r="K20" s="611"/>
      <c r="L20" s="611" t="str">
        <f>IF(AND('Mapa final'!$H$70="Alta",'Mapa final'!$L$70="Leve"),CONCATENATE("R",'Mapa final'!$A$70),"")</f>
        <v/>
      </c>
      <c r="M20" s="611"/>
      <c r="N20" s="611" t="str">
        <f>IF(AND('Mapa final'!$H$76="Alta",'Mapa final'!$L$76="Leve"),CONCATENATE("R",'Mapa final'!$A$76),"")</f>
        <v/>
      </c>
      <c r="O20" s="614"/>
      <c r="P20" s="610" t="str">
        <f>IF(AND('Mapa final'!$H$64="Alta",'Mapa final'!$L$64="Menor"),CONCATENATE("R",'Mapa final'!$A$64),"")</f>
        <v/>
      </c>
      <c r="Q20" s="611"/>
      <c r="R20" s="611" t="str">
        <f>IF(AND('Mapa final'!$H$70="Alta",'Mapa final'!$L$70="Menor"),CONCATENATE("R",'Mapa final'!$A$70),"")</f>
        <v/>
      </c>
      <c r="S20" s="611"/>
      <c r="T20" s="611" t="str">
        <f>IF(AND('Mapa final'!$H$76="Alta",'Mapa final'!$L$76="Menor"),CONCATENATE("R",'Mapa final'!$A$76),"")</f>
        <v/>
      </c>
      <c r="U20" s="614"/>
      <c r="V20" s="592" t="str">
        <f>IF(AND('Mapa final'!$H$64="Alta",'Mapa final'!$L$64="Moderado"),CONCATENATE("R",'Mapa final'!$A$64),"")</f>
        <v/>
      </c>
      <c r="W20" s="593"/>
      <c r="X20" s="593" t="str">
        <f>IF(AND('Mapa final'!$H$70="Alta",'Mapa final'!$L$70="Moderado"),CONCATENATE("R",'Mapa final'!$A$70),"")</f>
        <v/>
      </c>
      <c r="Y20" s="593"/>
      <c r="Z20" s="593" t="str">
        <f>IF(AND('Mapa final'!$H$76="Alta",'Mapa final'!$L$76="Moderado"),CONCATENATE("R",'Mapa final'!$A$76),"")</f>
        <v/>
      </c>
      <c r="AA20" s="596"/>
      <c r="AB20" s="592" t="str">
        <f>IF(AND('Mapa final'!$H$64="Alta",'Mapa final'!$L$64="Mayor"),CONCATENATE("R",'Mapa final'!$A$64),"")</f>
        <v/>
      </c>
      <c r="AC20" s="593"/>
      <c r="AD20" s="593" t="str">
        <f>IF(AND('Mapa final'!$H$70="Alta",'Mapa final'!$L$70="Mayor"),CONCATENATE("R",'Mapa final'!$A$70),"")</f>
        <v/>
      </c>
      <c r="AE20" s="593"/>
      <c r="AF20" s="593" t="str">
        <f>IF(AND('Mapa final'!$H$76="Alta",'Mapa final'!$L$76="Mayor"),CONCATENATE("R",'Mapa final'!$A$76),"")</f>
        <v/>
      </c>
      <c r="AG20" s="596"/>
      <c r="AH20" s="598" t="str">
        <f>IF(AND('Mapa final'!$H$64="Alta",'Mapa final'!$L$64="Catastrófico"),CONCATENATE("R",'Mapa final'!$A$64),"")</f>
        <v/>
      </c>
      <c r="AI20" s="599"/>
      <c r="AJ20" s="599" t="str">
        <f>IF(AND('Mapa final'!$H$70="Alta",'Mapa final'!$L$70="Catastrófico"),CONCATENATE("R",'Mapa final'!$A$70),"")</f>
        <v/>
      </c>
      <c r="AK20" s="599"/>
      <c r="AL20" s="599" t="str">
        <f>IF(AND('Mapa final'!$H$76="Alta",'Mapa final'!$L$76="Catastrófico"),CONCATENATE("R",'Mapa final'!$A$76),"")</f>
        <v/>
      </c>
      <c r="AM20" s="602"/>
      <c r="AN20" s="15"/>
      <c r="AO20" s="649"/>
      <c r="AP20" s="650"/>
      <c r="AQ20" s="650"/>
      <c r="AR20" s="650"/>
      <c r="AS20" s="650"/>
      <c r="AT20" s="65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6"/>
      <c r="C21" s="666"/>
      <c r="D21" s="667"/>
      <c r="E21" s="588"/>
      <c r="F21" s="589"/>
      <c r="G21" s="589"/>
      <c r="H21" s="589"/>
      <c r="I21" s="589"/>
      <c r="J21" s="612"/>
      <c r="K21" s="613"/>
      <c r="L21" s="613"/>
      <c r="M21" s="613"/>
      <c r="N21" s="613"/>
      <c r="O21" s="615"/>
      <c r="P21" s="612"/>
      <c r="Q21" s="613"/>
      <c r="R21" s="613"/>
      <c r="S21" s="613"/>
      <c r="T21" s="613"/>
      <c r="U21" s="615"/>
      <c r="V21" s="594"/>
      <c r="W21" s="595"/>
      <c r="X21" s="595"/>
      <c r="Y21" s="595"/>
      <c r="Z21" s="595"/>
      <c r="AA21" s="597"/>
      <c r="AB21" s="594"/>
      <c r="AC21" s="595"/>
      <c r="AD21" s="595"/>
      <c r="AE21" s="595"/>
      <c r="AF21" s="595"/>
      <c r="AG21" s="597"/>
      <c r="AH21" s="600"/>
      <c r="AI21" s="601"/>
      <c r="AJ21" s="601"/>
      <c r="AK21" s="601"/>
      <c r="AL21" s="601"/>
      <c r="AM21" s="603"/>
      <c r="AN21" s="15"/>
      <c r="AO21" s="652"/>
      <c r="AP21" s="653"/>
      <c r="AQ21" s="653"/>
      <c r="AR21" s="653"/>
      <c r="AS21" s="653"/>
      <c r="AT21" s="65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6"/>
      <c r="C22" s="666"/>
      <c r="D22" s="667"/>
      <c r="E22" s="582" t="s">
        <v>1061</v>
      </c>
      <c r="F22" s="583"/>
      <c r="G22" s="583"/>
      <c r="H22" s="583"/>
      <c r="I22" s="584"/>
      <c r="J22" s="618" t="str">
        <f>IF(AND('Mapa final'!$H$10="Media",'Mapa final'!$L$10="Leve"),CONCATENATE("R",'Mapa final'!$A$10),"")</f>
        <v>R1</v>
      </c>
      <c r="K22" s="619"/>
      <c r="L22" s="619" t="str">
        <f>IF(AND('Mapa final'!$H$16="Media",'Mapa final'!$L$16="Leve"),CONCATENATE("R",'Mapa final'!$A$16),"")</f>
        <v/>
      </c>
      <c r="M22" s="619"/>
      <c r="N22" s="619" t="str">
        <f>IF(AND('Mapa final'!$H$22="Media",'Mapa final'!$L$22="Leve"),CONCATENATE("R",'Mapa final'!$A$22),"")</f>
        <v/>
      </c>
      <c r="O22" s="620"/>
      <c r="P22" s="618" t="str">
        <f>IF(AND('Mapa final'!$H$10="Media",'Mapa final'!$L$10="Menor"),CONCATENATE("R",'Mapa final'!$A$10),"")</f>
        <v/>
      </c>
      <c r="Q22" s="619"/>
      <c r="R22" s="619" t="str">
        <f>IF(AND('Mapa final'!$H$16="Media",'Mapa final'!$L$16="Menor"),CONCATENATE("R",'Mapa final'!$A$16),"")</f>
        <v/>
      </c>
      <c r="S22" s="619"/>
      <c r="T22" s="619" t="str">
        <f>IF(AND('Mapa final'!$H$22="Media",'Mapa final'!$L$22="Menor"),CONCATENATE("R",'Mapa final'!$A$22),"")</f>
        <v/>
      </c>
      <c r="U22" s="620"/>
      <c r="V22" s="618" t="str">
        <f>IF(AND('Mapa final'!$H$10="Media",'Mapa final'!$L$10="Moderado"),CONCATENATE("R",'Mapa final'!$A$10),"")</f>
        <v/>
      </c>
      <c r="W22" s="619"/>
      <c r="X22" s="619" t="str">
        <f>IF(AND('Mapa final'!$H$16="Media",'Mapa final'!$L$16="Moderado"),CONCATENATE("R",'Mapa final'!$A$16),"")</f>
        <v/>
      </c>
      <c r="Y22" s="619"/>
      <c r="Z22" s="619" t="str">
        <f>IF(AND('Mapa final'!$H$22="Media",'Mapa final'!$L$22="Moderado"),CONCATENATE("R",'Mapa final'!$A$22),"")</f>
        <v/>
      </c>
      <c r="AA22" s="620"/>
      <c r="AB22" s="621" t="str">
        <f>IF(AND('Mapa final'!$H$10="Media",'Mapa final'!$L$10="Mayor"),CONCATENATE("R",'Mapa final'!$A$10),"")</f>
        <v/>
      </c>
      <c r="AC22" s="622"/>
      <c r="AD22" s="622" t="str">
        <f>IF(AND('Mapa final'!$H$16="Media",'Mapa final'!$L$16="Mayor"),CONCATENATE("R",'Mapa final'!$A$16),"")</f>
        <v/>
      </c>
      <c r="AE22" s="622"/>
      <c r="AF22" s="622" t="str">
        <f>IF(AND('Mapa final'!$H$22="Media",'Mapa final'!$L$22="Mayor"),CONCATENATE("R",'Mapa final'!$A$22),"")</f>
        <v/>
      </c>
      <c r="AG22" s="623"/>
      <c r="AH22" s="627" t="str">
        <f>IF(AND('Mapa final'!$H$10="Media",'Mapa final'!$L$10="Catastrófico"),CONCATENATE("R",'Mapa final'!$A$10),"")</f>
        <v/>
      </c>
      <c r="AI22" s="616"/>
      <c r="AJ22" s="616" t="str">
        <f>IF(AND('Mapa final'!$H$16="Media",'Mapa final'!$L$16="Catastrófico"),CONCATENATE("R",'Mapa final'!$A$16),"")</f>
        <v/>
      </c>
      <c r="AK22" s="616"/>
      <c r="AL22" s="616" t="str">
        <f>IF(AND('Mapa final'!$H$22="Media",'Mapa final'!$L$22="Catastrófico"),CONCATENATE("R",'Mapa final'!$A$22),"")</f>
        <v/>
      </c>
      <c r="AM22" s="617"/>
      <c r="AN22" s="15"/>
      <c r="AO22" s="637" t="s">
        <v>9</v>
      </c>
      <c r="AP22" s="638"/>
      <c r="AQ22" s="638"/>
      <c r="AR22" s="638"/>
      <c r="AS22" s="638"/>
      <c r="AT22" s="63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6"/>
      <c r="C23" s="666"/>
      <c r="D23" s="667"/>
      <c r="E23" s="585"/>
      <c r="F23" s="586"/>
      <c r="G23" s="586"/>
      <c r="H23" s="586"/>
      <c r="I23" s="587"/>
      <c r="J23" s="610"/>
      <c r="K23" s="611"/>
      <c r="L23" s="611"/>
      <c r="M23" s="611"/>
      <c r="N23" s="611"/>
      <c r="O23" s="614"/>
      <c r="P23" s="610"/>
      <c r="Q23" s="611"/>
      <c r="R23" s="611"/>
      <c r="S23" s="611"/>
      <c r="T23" s="611"/>
      <c r="U23" s="614"/>
      <c r="V23" s="610"/>
      <c r="W23" s="611"/>
      <c r="X23" s="611"/>
      <c r="Y23" s="611"/>
      <c r="Z23" s="611"/>
      <c r="AA23" s="614"/>
      <c r="AB23" s="592"/>
      <c r="AC23" s="593"/>
      <c r="AD23" s="593"/>
      <c r="AE23" s="593"/>
      <c r="AF23" s="593"/>
      <c r="AG23" s="596"/>
      <c r="AH23" s="598"/>
      <c r="AI23" s="599"/>
      <c r="AJ23" s="599"/>
      <c r="AK23" s="599"/>
      <c r="AL23" s="599"/>
      <c r="AM23" s="602"/>
      <c r="AN23" s="15"/>
      <c r="AO23" s="640"/>
      <c r="AP23" s="641"/>
      <c r="AQ23" s="641"/>
      <c r="AR23" s="641"/>
      <c r="AS23" s="641"/>
      <c r="AT23" s="6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6"/>
      <c r="C24" s="666"/>
      <c r="D24" s="667"/>
      <c r="E24" s="585"/>
      <c r="F24" s="586"/>
      <c r="G24" s="586"/>
      <c r="H24" s="586"/>
      <c r="I24" s="587"/>
      <c r="J24" s="610" t="str">
        <f>IF(AND('Mapa final'!$H$28="Media",'Mapa final'!$L$28="Leve"),CONCATENATE("R",'Mapa final'!$A$28),"")</f>
        <v/>
      </c>
      <c r="K24" s="611"/>
      <c r="L24" s="611" t="str">
        <f>IF(AND('Mapa final'!$H$34="Media",'Mapa final'!$L$34="Leve"),CONCATENATE("R",'Mapa final'!$A$34),"")</f>
        <v/>
      </c>
      <c r="M24" s="611"/>
      <c r="N24" s="611" t="str">
        <f>IF(AND('Mapa final'!$H$40="Media",'Mapa final'!$L$40="Leve"),CONCATENATE("R",'Mapa final'!$A$40),"")</f>
        <v/>
      </c>
      <c r="O24" s="614"/>
      <c r="P24" s="610" t="str">
        <f>IF(AND('Mapa final'!$H$28="Media",'Mapa final'!$L$28="Menor"),CONCATENATE("R",'Mapa final'!$A$28),"")</f>
        <v/>
      </c>
      <c r="Q24" s="611"/>
      <c r="R24" s="611" t="str">
        <f>IF(AND('Mapa final'!$H$34="Media",'Mapa final'!$L$34="Menor"),CONCATENATE("R",'Mapa final'!$A$34),"")</f>
        <v/>
      </c>
      <c r="S24" s="611"/>
      <c r="T24" s="611" t="str">
        <f>IF(AND('Mapa final'!$H$40="Media",'Mapa final'!$L$40="Menor"),CONCATENATE("R",'Mapa final'!$A$40),"")</f>
        <v/>
      </c>
      <c r="U24" s="614"/>
      <c r="V24" s="610" t="str">
        <f>IF(AND('Mapa final'!$H$28="Media",'Mapa final'!$L$28="Moderado"),CONCATENATE("R",'Mapa final'!$A$28),"")</f>
        <v/>
      </c>
      <c r="W24" s="611"/>
      <c r="X24" s="611" t="str">
        <f>IF(AND('Mapa final'!$H$34="Media",'Mapa final'!$L$34="Moderado"),CONCATENATE("R",'Mapa final'!$A$34),"")</f>
        <v/>
      </c>
      <c r="Y24" s="611"/>
      <c r="Z24" s="611" t="str">
        <f>IF(AND('Mapa final'!$H$40="Media",'Mapa final'!$L$40="Moderado"),CONCATENATE("R",'Mapa final'!$A$40),"")</f>
        <v/>
      </c>
      <c r="AA24" s="614"/>
      <c r="AB24" s="592" t="str">
        <f>IF(AND('Mapa final'!$H$28="Media",'Mapa final'!$L$28="Mayor"),CONCATENATE("R",'Mapa final'!$A$28),"")</f>
        <v/>
      </c>
      <c r="AC24" s="593"/>
      <c r="AD24" s="593" t="str">
        <f>IF(AND('Mapa final'!$H$34="Media",'Mapa final'!$L$34="Mayor"),CONCATENATE("R",'Mapa final'!$A$34),"")</f>
        <v/>
      </c>
      <c r="AE24" s="593"/>
      <c r="AF24" s="593" t="str">
        <f>IF(AND('Mapa final'!$H$40="Media",'Mapa final'!$L$40="Mayor"),CONCATENATE("R",'Mapa final'!$A$40),"")</f>
        <v/>
      </c>
      <c r="AG24" s="596"/>
      <c r="AH24" s="598" t="str">
        <f>IF(AND('Mapa final'!$H$28="Media",'Mapa final'!$L$28="Catastrófico"),CONCATENATE("R",'Mapa final'!$A$28),"")</f>
        <v/>
      </c>
      <c r="AI24" s="599"/>
      <c r="AJ24" s="599" t="str">
        <f>IF(AND('Mapa final'!$H$34="Media",'Mapa final'!$L$34="Catastrófico"),CONCATENATE("R",'Mapa final'!$A$34),"")</f>
        <v/>
      </c>
      <c r="AK24" s="599"/>
      <c r="AL24" s="599" t="str">
        <f>IF(AND('Mapa final'!$H$40="Media",'Mapa final'!$L$40="Catastrófico"),CONCATENATE("R",'Mapa final'!$A$40),"")</f>
        <v/>
      </c>
      <c r="AM24" s="602"/>
      <c r="AN24" s="15"/>
      <c r="AO24" s="640"/>
      <c r="AP24" s="641"/>
      <c r="AQ24" s="641"/>
      <c r="AR24" s="641"/>
      <c r="AS24" s="641"/>
      <c r="AT24" s="6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6"/>
      <c r="C25" s="666"/>
      <c r="D25" s="667"/>
      <c r="E25" s="585"/>
      <c r="F25" s="586"/>
      <c r="G25" s="586"/>
      <c r="H25" s="586"/>
      <c r="I25" s="587"/>
      <c r="J25" s="610"/>
      <c r="K25" s="611"/>
      <c r="L25" s="611"/>
      <c r="M25" s="611"/>
      <c r="N25" s="611"/>
      <c r="O25" s="614"/>
      <c r="P25" s="610"/>
      <c r="Q25" s="611"/>
      <c r="R25" s="611"/>
      <c r="S25" s="611"/>
      <c r="T25" s="611"/>
      <c r="U25" s="614"/>
      <c r="V25" s="610"/>
      <c r="W25" s="611"/>
      <c r="X25" s="611"/>
      <c r="Y25" s="611"/>
      <c r="Z25" s="611"/>
      <c r="AA25" s="614"/>
      <c r="AB25" s="592"/>
      <c r="AC25" s="593"/>
      <c r="AD25" s="593"/>
      <c r="AE25" s="593"/>
      <c r="AF25" s="593"/>
      <c r="AG25" s="596"/>
      <c r="AH25" s="598"/>
      <c r="AI25" s="599"/>
      <c r="AJ25" s="599"/>
      <c r="AK25" s="599"/>
      <c r="AL25" s="599"/>
      <c r="AM25" s="602"/>
      <c r="AN25" s="15"/>
      <c r="AO25" s="640"/>
      <c r="AP25" s="641"/>
      <c r="AQ25" s="641"/>
      <c r="AR25" s="641"/>
      <c r="AS25" s="641"/>
      <c r="AT25" s="64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6"/>
      <c r="C26" s="666"/>
      <c r="D26" s="667"/>
      <c r="E26" s="585"/>
      <c r="F26" s="586"/>
      <c r="G26" s="586"/>
      <c r="H26" s="586"/>
      <c r="I26" s="587"/>
      <c r="J26" s="610" t="str">
        <f>IF(AND('Mapa final'!$H$46="Media",'Mapa final'!$L$46="Leve"),CONCATENATE("R",'Mapa final'!$A$46),"")</f>
        <v/>
      </c>
      <c r="K26" s="611"/>
      <c r="L26" s="611" t="str">
        <f>IF(AND('Mapa final'!$H$52="Media",'Mapa final'!$L$52="Leve"),CONCATENATE("R",'Mapa final'!$A$52),"")</f>
        <v/>
      </c>
      <c r="M26" s="611"/>
      <c r="N26" s="611" t="str">
        <f>IF(AND('Mapa final'!$H$58="Media",'Mapa final'!$L$58="Leve"),CONCATENATE("R",'Mapa final'!$A$58),"")</f>
        <v/>
      </c>
      <c r="O26" s="614"/>
      <c r="P26" s="610" t="str">
        <f>IF(AND('Mapa final'!$H$46="Media",'Mapa final'!$L$46="Menor"),CONCATENATE("R",'Mapa final'!$A$46),"")</f>
        <v/>
      </c>
      <c r="Q26" s="611"/>
      <c r="R26" s="611" t="str">
        <f>IF(AND('Mapa final'!$H$52="Media",'Mapa final'!$L$52="Menor"),CONCATENATE("R",'Mapa final'!$A$52),"")</f>
        <v/>
      </c>
      <c r="S26" s="611"/>
      <c r="T26" s="611" t="str">
        <f>IF(AND('Mapa final'!$H$58="Media",'Mapa final'!$L$58="Menor"),CONCATENATE("R",'Mapa final'!$A$58),"")</f>
        <v/>
      </c>
      <c r="U26" s="614"/>
      <c r="V26" s="610" t="str">
        <f>IF(AND('Mapa final'!$H$46="Media",'Mapa final'!$L$46="Moderado"),CONCATENATE("R",'Mapa final'!$A$46),"")</f>
        <v/>
      </c>
      <c r="W26" s="611"/>
      <c r="X26" s="611" t="str">
        <f>IF(AND('Mapa final'!$H$52="Media",'Mapa final'!$L$52="Moderado"),CONCATENATE("R",'Mapa final'!$A$52),"")</f>
        <v/>
      </c>
      <c r="Y26" s="611"/>
      <c r="Z26" s="611" t="str">
        <f>IF(AND('Mapa final'!$H$58="Media",'Mapa final'!$L$58="Moderado"),CONCATENATE("R",'Mapa final'!$A$58),"")</f>
        <v/>
      </c>
      <c r="AA26" s="614"/>
      <c r="AB26" s="592" t="str">
        <f>IF(AND('Mapa final'!$H$46="Media",'Mapa final'!$L$46="Mayor"),CONCATENATE("R",'Mapa final'!$A$46),"")</f>
        <v/>
      </c>
      <c r="AC26" s="593"/>
      <c r="AD26" s="593" t="str">
        <f>IF(AND('Mapa final'!$H$52="Media",'Mapa final'!$L$52="Mayor"),CONCATENATE("R",'Mapa final'!$A$52),"")</f>
        <v/>
      </c>
      <c r="AE26" s="593"/>
      <c r="AF26" s="593" t="str">
        <f>IF(AND('Mapa final'!$H$58="Media",'Mapa final'!$L$58="Mayor"),CONCATENATE("R",'Mapa final'!$A$58),"")</f>
        <v/>
      </c>
      <c r="AG26" s="596"/>
      <c r="AH26" s="598" t="str">
        <f>IF(AND('Mapa final'!$H$46="Media",'Mapa final'!$L$46="Catastrófico"),CONCATENATE("R",'Mapa final'!$A$46),"")</f>
        <v/>
      </c>
      <c r="AI26" s="599"/>
      <c r="AJ26" s="599" t="str">
        <f>IF(AND('Mapa final'!$H$52="Media",'Mapa final'!$L$52="Catastrófico"),CONCATENATE("R",'Mapa final'!$A$52),"")</f>
        <v/>
      </c>
      <c r="AK26" s="599"/>
      <c r="AL26" s="599" t="str">
        <f>IF(AND('Mapa final'!$H$58="Media",'Mapa final'!$L$58="Catastrófico"),CONCATENATE("R",'Mapa final'!$A$58),"")</f>
        <v/>
      </c>
      <c r="AM26" s="602"/>
      <c r="AN26" s="15"/>
      <c r="AO26" s="640"/>
      <c r="AP26" s="641"/>
      <c r="AQ26" s="641"/>
      <c r="AR26" s="641"/>
      <c r="AS26" s="641"/>
      <c r="AT26" s="6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6"/>
      <c r="C27" s="666"/>
      <c r="D27" s="667"/>
      <c r="E27" s="585"/>
      <c r="F27" s="586"/>
      <c r="G27" s="586"/>
      <c r="H27" s="586"/>
      <c r="I27" s="587"/>
      <c r="J27" s="610"/>
      <c r="K27" s="611"/>
      <c r="L27" s="611"/>
      <c r="M27" s="611"/>
      <c r="N27" s="611"/>
      <c r="O27" s="614"/>
      <c r="P27" s="610"/>
      <c r="Q27" s="611"/>
      <c r="R27" s="611"/>
      <c r="S27" s="611"/>
      <c r="T27" s="611"/>
      <c r="U27" s="614"/>
      <c r="V27" s="610"/>
      <c r="W27" s="611"/>
      <c r="X27" s="611"/>
      <c r="Y27" s="611"/>
      <c r="Z27" s="611"/>
      <c r="AA27" s="614"/>
      <c r="AB27" s="592"/>
      <c r="AC27" s="593"/>
      <c r="AD27" s="593"/>
      <c r="AE27" s="593"/>
      <c r="AF27" s="593"/>
      <c r="AG27" s="596"/>
      <c r="AH27" s="598"/>
      <c r="AI27" s="599"/>
      <c r="AJ27" s="599"/>
      <c r="AK27" s="599"/>
      <c r="AL27" s="599"/>
      <c r="AM27" s="602"/>
      <c r="AN27" s="15"/>
      <c r="AO27" s="640"/>
      <c r="AP27" s="641"/>
      <c r="AQ27" s="641"/>
      <c r="AR27" s="641"/>
      <c r="AS27" s="641"/>
      <c r="AT27" s="6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6"/>
      <c r="C28" s="666"/>
      <c r="D28" s="667"/>
      <c r="E28" s="585"/>
      <c r="F28" s="586"/>
      <c r="G28" s="586"/>
      <c r="H28" s="586"/>
      <c r="I28" s="587"/>
      <c r="J28" s="610" t="str">
        <f>IF(AND('Mapa final'!$H$64="Media",'Mapa final'!$L$64="Leve"),CONCATENATE("R",'Mapa final'!$A$64),"")</f>
        <v/>
      </c>
      <c r="K28" s="611"/>
      <c r="L28" s="611" t="str">
        <f>IF(AND('Mapa final'!$H$70="Media",'Mapa final'!$L$70="Leve"),CONCATENATE("R",'Mapa final'!$A$70),"")</f>
        <v/>
      </c>
      <c r="M28" s="611"/>
      <c r="N28" s="611" t="str">
        <f>IF(AND('Mapa final'!$H$76="Media",'Mapa final'!$L$76="Leve"),CONCATENATE("R",'Mapa final'!$A$76),"")</f>
        <v/>
      </c>
      <c r="O28" s="614"/>
      <c r="P28" s="610" t="str">
        <f>IF(AND('Mapa final'!$H$64="Media",'Mapa final'!$L$64="Menor"),CONCATENATE("R",'Mapa final'!$A$64),"")</f>
        <v/>
      </c>
      <c r="Q28" s="611"/>
      <c r="R28" s="611" t="str">
        <f>IF(AND('Mapa final'!$H$70="Media",'Mapa final'!$L$70="Menor"),CONCATENATE("R",'Mapa final'!$A$70),"")</f>
        <v/>
      </c>
      <c r="S28" s="611"/>
      <c r="T28" s="611" t="str">
        <f>IF(AND('Mapa final'!$H$76="Media",'Mapa final'!$L$76="Menor"),CONCATENATE("R",'Mapa final'!$A$76),"")</f>
        <v/>
      </c>
      <c r="U28" s="614"/>
      <c r="V28" s="610" t="str">
        <f>IF(AND('Mapa final'!$H$64="Media",'Mapa final'!$L$64="Moderado"),CONCATENATE("R",'Mapa final'!$A$64),"")</f>
        <v/>
      </c>
      <c r="W28" s="611"/>
      <c r="X28" s="611" t="str">
        <f>IF(AND('Mapa final'!$H$70="Media",'Mapa final'!$L$70="Moderado"),CONCATENATE("R",'Mapa final'!$A$70),"")</f>
        <v/>
      </c>
      <c r="Y28" s="611"/>
      <c r="Z28" s="611" t="str">
        <f>IF(AND('Mapa final'!$H$76="Media",'Mapa final'!$L$76="Moderado"),CONCATENATE("R",'Mapa final'!$A$76),"")</f>
        <v/>
      </c>
      <c r="AA28" s="614"/>
      <c r="AB28" s="592" t="str">
        <f>IF(AND('Mapa final'!$H$64="Media",'Mapa final'!$L$64="Mayor"),CONCATENATE("R",'Mapa final'!$A$64),"")</f>
        <v/>
      </c>
      <c r="AC28" s="593"/>
      <c r="AD28" s="593" t="str">
        <f>IF(AND('Mapa final'!$H$70="Media",'Mapa final'!$L$70="Mayor"),CONCATENATE("R",'Mapa final'!$A$70),"")</f>
        <v/>
      </c>
      <c r="AE28" s="593"/>
      <c r="AF28" s="593" t="str">
        <f>IF(AND('Mapa final'!$H$76="Media",'Mapa final'!$L$76="Mayor"),CONCATENATE("R",'Mapa final'!$A$76),"")</f>
        <v/>
      </c>
      <c r="AG28" s="596"/>
      <c r="AH28" s="598" t="str">
        <f>IF(AND('Mapa final'!$H$64="Media",'Mapa final'!$L$64="Catastrófico"),CONCATENATE("R",'Mapa final'!$A$64),"")</f>
        <v/>
      </c>
      <c r="AI28" s="599"/>
      <c r="AJ28" s="599" t="str">
        <f>IF(AND('Mapa final'!$H$70="Media",'Mapa final'!$L$70="Catastrófico"),CONCATENATE("R",'Mapa final'!$A$70),"")</f>
        <v/>
      </c>
      <c r="AK28" s="599"/>
      <c r="AL28" s="599" t="str">
        <f>IF(AND('Mapa final'!$H$76="Media",'Mapa final'!$L$76="Catastrófico"),CONCATENATE("R",'Mapa final'!$A$76),"")</f>
        <v/>
      </c>
      <c r="AM28" s="602"/>
      <c r="AN28" s="15"/>
      <c r="AO28" s="640"/>
      <c r="AP28" s="641"/>
      <c r="AQ28" s="641"/>
      <c r="AR28" s="641"/>
      <c r="AS28" s="641"/>
      <c r="AT28" s="6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6"/>
      <c r="C29" s="666"/>
      <c r="D29" s="667"/>
      <c r="E29" s="588"/>
      <c r="F29" s="589"/>
      <c r="G29" s="589"/>
      <c r="H29" s="589"/>
      <c r="I29" s="590"/>
      <c r="J29" s="610"/>
      <c r="K29" s="611"/>
      <c r="L29" s="611"/>
      <c r="M29" s="611"/>
      <c r="N29" s="611"/>
      <c r="O29" s="614"/>
      <c r="P29" s="612"/>
      <c r="Q29" s="613"/>
      <c r="R29" s="613"/>
      <c r="S29" s="613"/>
      <c r="T29" s="613"/>
      <c r="U29" s="615"/>
      <c r="V29" s="612"/>
      <c r="W29" s="613"/>
      <c r="X29" s="613"/>
      <c r="Y29" s="613"/>
      <c r="Z29" s="613"/>
      <c r="AA29" s="615"/>
      <c r="AB29" s="594"/>
      <c r="AC29" s="595"/>
      <c r="AD29" s="595"/>
      <c r="AE29" s="595"/>
      <c r="AF29" s="595"/>
      <c r="AG29" s="597"/>
      <c r="AH29" s="600"/>
      <c r="AI29" s="601"/>
      <c r="AJ29" s="601"/>
      <c r="AK29" s="601"/>
      <c r="AL29" s="601"/>
      <c r="AM29" s="603"/>
      <c r="AN29" s="15"/>
      <c r="AO29" s="643"/>
      <c r="AP29" s="644"/>
      <c r="AQ29" s="644"/>
      <c r="AR29" s="644"/>
      <c r="AS29" s="644"/>
      <c r="AT29" s="6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6"/>
      <c r="C30" s="666"/>
      <c r="D30" s="667"/>
      <c r="E30" s="582" t="s">
        <v>1062</v>
      </c>
      <c r="F30" s="583"/>
      <c r="G30" s="583"/>
      <c r="H30" s="583"/>
      <c r="I30" s="583"/>
      <c r="J30" s="624" t="str">
        <f>IF(AND('Mapa final'!$H$10="Baja",'Mapa final'!$L$10="Leve"),CONCATENATE("R",'Mapa final'!$A$10),"")</f>
        <v/>
      </c>
      <c r="K30" s="625"/>
      <c r="L30" s="625" t="str">
        <f>IF(AND('Mapa final'!$H$16="Baja",'Mapa final'!$L$16="Leve"),CONCATENATE("R",'Mapa final'!$A$16),"")</f>
        <v/>
      </c>
      <c r="M30" s="625"/>
      <c r="N30" s="625" t="str">
        <f>IF(AND('Mapa final'!$H$22="Baja",'Mapa final'!$L$22="Leve"),CONCATENATE("R",'Mapa final'!$A$22),"")</f>
        <v/>
      </c>
      <c r="O30" s="626"/>
      <c r="P30" s="619" t="str">
        <f>IF(AND('Mapa final'!$H$10="Baja",'Mapa final'!$L$10="Menor"),CONCATENATE("R",'Mapa final'!$A$10),"")</f>
        <v/>
      </c>
      <c r="Q30" s="619"/>
      <c r="R30" s="619" t="str">
        <f>IF(AND('Mapa final'!$H$16="Baja",'Mapa final'!$L$16="Menor"),CONCATENATE("R",'Mapa final'!$A$16),"")</f>
        <v/>
      </c>
      <c r="S30" s="619"/>
      <c r="T30" s="619" t="str">
        <f>IF(AND('Mapa final'!$H$22="Baja",'Mapa final'!$L$22="Menor"),CONCATENATE("R",'Mapa final'!$A$22),"")</f>
        <v/>
      </c>
      <c r="U30" s="620"/>
      <c r="V30" s="618" t="str">
        <f>IF(AND('Mapa final'!$H$10="Baja",'Mapa final'!$L$10="Moderado"),CONCATENATE("R",'Mapa final'!$A$10),"")</f>
        <v/>
      </c>
      <c r="W30" s="619"/>
      <c r="X30" s="619" t="str">
        <f>IF(AND('Mapa final'!$H$16="Baja",'Mapa final'!$L$16="Moderado"),CONCATENATE("R",'Mapa final'!$A$16),"")</f>
        <v/>
      </c>
      <c r="Y30" s="619"/>
      <c r="Z30" s="619" t="str">
        <f>IF(AND('Mapa final'!$H$22="Baja",'Mapa final'!$L$22="Moderado"),CONCATENATE("R",'Mapa final'!$A$22),"")</f>
        <v/>
      </c>
      <c r="AA30" s="620"/>
      <c r="AB30" s="621" t="str">
        <f>IF(AND('Mapa final'!$H$10="Baja",'Mapa final'!$L$10="Mayor"),CONCATENATE("R",'Mapa final'!$A$10),"")</f>
        <v/>
      </c>
      <c r="AC30" s="622"/>
      <c r="AD30" s="622" t="str">
        <f>IF(AND('Mapa final'!$H$16="Baja",'Mapa final'!$L$16="Mayor"),CONCATENATE("R",'Mapa final'!$A$16),"")</f>
        <v/>
      </c>
      <c r="AE30" s="622"/>
      <c r="AF30" s="622" t="str">
        <f>IF(AND('Mapa final'!$H$22="Baja",'Mapa final'!$L$22="Mayor"),CONCATENATE("R",'Mapa final'!$A$22),"")</f>
        <v/>
      </c>
      <c r="AG30" s="623"/>
      <c r="AH30" s="627" t="str">
        <f>IF(AND('Mapa final'!$H$10="Baja",'Mapa final'!$L$10="Catastrófico"),CONCATENATE("R",'Mapa final'!$A$10),"")</f>
        <v/>
      </c>
      <c r="AI30" s="616"/>
      <c r="AJ30" s="616" t="str">
        <f>IF(AND('Mapa final'!$H$16="Baja",'Mapa final'!$L$16="Catastrófico"),CONCATENATE("R",'Mapa final'!$A$16),"")</f>
        <v/>
      </c>
      <c r="AK30" s="616"/>
      <c r="AL30" s="616" t="str">
        <f>IF(AND('Mapa final'!$H$22="Baja",'Mapa final'!$L$22="Catastrófico"),CONCATENATE("R",'Mapa final'!$A$22),"")</f>
        <v/>
      </c>
      <c r="AM30" s="617"/>
      <c r="AN30" s="15"/>
      <c r="AO30" s="628" t="s">
        <v>1063</v>
      </c>
      <c r="AP30" s="629"/>
      <c r="AQ30" s="629"/>
      <c r="AR30" s="629"/>
      <c r="AS30" s="629"/>
      <c r="AT30" s="63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6"/>
      <c r="C31" s="666"/>
      <c r="D31" s="667"/>
      <c r="E31" s="585"/>
      <c r="F31" s="586"/>
      <c r="G31" s="586"/>
      <c r="H31" s="586"/>
      <c r="I31" s="586"/>
      <c r="J31" s="604"/>
      <c r="K31" s="605"/>
      <c r="L31" s="605"/>
      <c r="M31" s="605"/>
      <c r="N31" s="605"/>
      <c r="O31" s="608"/>
      <c r="P31" s="611"/>
      <c r="Q31" s="611"/>
      <c r="R31" s="611"/>
      <c r="S31" s="611"/>
      <c r="T31" s="611"/>
      <c r="U31" s="614"/>
      <c r="V31" s="610"/>
      <c r="W31" s="611"/>
      <c r="X31" s="611"/>
      <c r="Y31" s="611"/>
      <c r="Z31" s="611"/>
      <c r="AA31" s="614"/>
      <c r="AB31" s="592"/>
      <c r="AC31" s="593"/>
      <c r="AD31" s="593"/>
      <c r="AE31" s="593"/>
      <c r="AF31" s="593"/>
      <c r="AG31" s="596"/>
      <c r="AH31" s="598"/>
      <c r="AI31" s="599"/>
      <c r="AJ31" s="599"/>
      <c r="AK31" s="599"/>
      <c r="AL31" s="599"/>
      <c r="AM31" s="602"/>
      <c r="AN31" s="15"/>
      <c r="AO31" s="631"/>
      <c r="AP31" s="632"/>
      <c r="AQ31" s="632"/>
      <c r="AR31" s="632"/>
      <c r="AS31" s="632"/>
      <c r="AT31" s="63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6"/>
      <c r="C32" s="666"/>
      <c r="D32" s="667"/>
      <c r="E32" s="585"/>
      <c r="F32" s="586"/>
      <c r="G32" s="586"/>
      <c r="H32" s="586"/>
      <c r="I32" s="586"/>
      <c r="J32" s="604" t="str">
        <f>IF(AND('Mapa final'!$H$28="Baja",'Mapa final'!$L$28="Leve"),CONCATENATE("R",'Mapa final'!$A$28),"")</f>
        <v/>
      </c>
      <c r="K32" s="605"/>
      <c r="L32" s="605" t="str">
        <f>IF(AND('Mapa final'!$H$34="Baja",'Mapa final'!$L$34="Leve"),CONCATENATE("R",'Mapa final'!$A$34),"")</f>
        <v/>
      </c>
      <c r="M32" s="605"/>
      <c r="N32" s="605" t="str">
        <f>IF(AND('Mapa final'!$H$40="Baja",'Mapa final'!$L$40="Leve"),CONCATENATE("R",'Mapa final'!$A$40),"")</f>
        <v/>
      </c>
      <c r="O32" s="608"/>
      <c r="P32" s="611" t="str">
        <f>IF(AND('Mapa final'!$H$28="Baja",'Mapa final'!$L$28="Menor"),CONCATENATE("R",'Mapa final'!$A$28),"")</f>
        <v/>
      </c>
      <c r="Q32" s="611"/>
      <c r="R32" s="611" t="str">
        <f>IF(AND('Mapa final'!$H$34="Baja",'Mapa final'!$L$34="Menor"),CONCATENATE("R",'Mapa final'!$A$34),"")</f>
        <v/>
      </c>
      <c r="S32" s="611"/>
      <c r="T32" s="611" t="str">
        <f>IF(AND('Mapa final'!$H$40="Baja",'Mapa final'!$L$40="Menor"),CONCATENATE("R",'Mapa final'!$A$40),"")</f>
        <v/>
      </c>
      <c r="U32" s="614"/>
      <c r="V32" s="610" t="str">
        <f>IF(AND('Mapa final'!$H$28="Baja",'Mapa final'!$L$28="Moderado"),CONCATENATE("R",'Mapa final'!$A$28),"")</f>
        <v/>
      </c>
      <c r="W32" s="611"/>
      <c r="X32" s="611" t="str">
        <f>IF(AND('Mapa final'!$H$34="Baja",'Mapa final'!$L$34="Moderado"),CONCATENATE("R",'Mapa final'!$A$34),"")</f>
        <v/>
      </c>
      <c r="Y32" s="611"/>
      <c r="Z32" s="611" t="str">
        <f>IF(AND('Mapa final'!$H$40="Baja",'Mapa final'!$L$40="Moderado"),CONCATENATE("R",'Mapa final'!$A$40),"")</f>
        <v/>
      </c>
      <c r="AA32" s="614"/>
      <c r="AB32" s="592" t="str">
        <f>IF(AND('Mapa final'!$H$28="Baja",'Mapa final'!$L$28="Mayor"),CONCATENATE("R",'Mapa final'!$A$28),"")</f>
        <v/>
      </c>
      <c r="AC32" s="593"/>
      <c r="AD32" s="593" t="str">
        <f>IF(AND('Mapa final'!$H$34="Baja",'Mapa final'!$L$34="Mayor"),CONCATENATE("R",'Mapa final'!$A$34),"")</f>
        <v/>
      </c>
      <c r="AE32" s="593"/>
      <c r="AF32" s="593" t="str">
        <f>IF(AND('Mapa final'!$H$40="Baja",'Mapa final'!$L$40="Mayor"),CONCATENATE("R",'Mapa final'!$A$40),"")</f>
        <v/>
      </c>
      <c r="AG32" s="596"/>
      <c r="AH32" s="598" t="str">
        <f>IF(AND('Mapa final'!$H$28="Baja",'Mapa final'!$L$28="Catastrófico"),CONCATENATE("R",'Mapa final'!$A$28),"")</f>
        <v/>
      </c>
      <c r="AI32" s="599"/>
      <c r="AJ32" s="599" t="str">
        <f>IF(AND('Mapa final'!$H$34="Baja",'Mapa final'!$L$34="Catastrófico"),CONCATENATE("R",'Mapa final'!$A$34),"")</f>
        <v/>
      </c>
      <c r="AK32" s="599"/>
      <c r="AL32" s="599" t="str">
        <f>IF(AND('Mapa final'!$H$40="Baja",'Mapa final'!$L$40="Catastrófico"),CONCATENATE("R",'Mapa final'!$A$40),"")</f>
        <v/>
      </c>
      <c r="AM32" s="602"/>
      <c r="AN32" s="15"/>
      <c r="AO32" s="631"/>
      <c r="AP32" s="632"/>
      <c r="AQ32" s="632"/>
      <c r="AR32" s="632"/>
      <c r="AS32" s="632"/>
      <c r="AT32" s="63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6"/>
      <c r="C33" s="666"/>
      <c r="D33" s="667"/>
      <c r="E33" s="585"/>
      <c r="F33" s="586"/>
      <c r="G33" s="586"/>
      <c r="H33" s="586"/>
      <c r="I33" s="586"/>
      <c r="J33" s="604"/>
      <c r="K33" s="605"/>
      <c r="L33" s="605"/>
      <c r="M33" s="605"/>
      <c r="N33" s="605"/>
      <c r="O33" s="608"/>
      <c r="P33" s="611"/>
      <c r="Q33" s="611"/>
      <c r="R33" s="611"/>
      <c r="S33" s="611"/>
      <c r="T33" s="611"/>
      <c r="U33" s="614"/>
      <c r="V33" s="610"/>
      <c r="W33" s="611"/>
      <c r="X33" s="611"/>
      <c r="Y33" s="611"/>
      <c r="Z33" s="611"/>
      <c r="AA33" s="614"/>
      <c r="AB33" s="592"/>
      <c r="AC33" s="593"/>
      <c r="AD33" s="593"/>
      <c r="AE33" s="593"/>
      <c r="AF33" s="593"/>
      <c r="AG33" s="596"/>
      <c r="AH33" s="598"/>
      <c r="AI33" s="599"/>
      <c r="AJ33" s="599"/>
      <c r="AK33" s="599"/>
      <c r="AL33" s="599"/>
      <c r="AM33" s="602"/>
      <c r="AN33" s="15"/>
      <c r="AO33" s="631"/>
      <c r="AP33" s="632"/>
      <c r="AQ33" s="632"/>
      <c r="AR33" s="632"/>
      <c r="AS33" s="632"/>
      <c r="AT33" s="63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6"/>
      <c r="C34" s="666"/>
      <c r="D34" s="667"/>
      <c r="E34" s="585"/>
      <c r="F34" s="586"/>
      <c r="G34" s="586"/>
      <c r="H34" s="586"/>
      <c r="I34" s="586"/>
      <c r="J34" s="604" t="str">
        <f>IF(AND('Mapa final'!$H$46="Baja",'Mapa final'!$L$46="Leve"),CONCATENATE("R",'Mapa final'!$A$46),"")</f>
        <v/>
      </c>
      <c r="K34" s="605"/>
      <c r="L34" s="605" t="str">
        <f>IF(AND('Mapa final'!$H$52="Baja",'Mapa final'!$L$52="Leve"),CONCATENATE("R",'Mapa final'!$A$52),"")</f>
        <v/>
      </c>
      <c r="M34" s="605"/>
      <c r="N34" s="605" t="str">
        <f>IF(AND('Mapa final'!$H$58="Baja",'Mapa final'!$L$58="Leve"),CONCATENATE("R",'Mapa final'!$A$58),"")</f>
        <v/>
      </c>
      <c r="O34" s="608"/>
      <c r="P34" s="611" t="str">
        <f>IF(AND('Mapa final'!$H$46="Baja",'Mapa final'!$L$46="Menor"),CONCATENATE("R",'Mapa final'!$A$46),"")</f>
        <v/>
      </c>
      <c r="Q34" s="611"/>
      <c r="R34" s="611" t="str">
        <f>IF(AND('Mapa final'!$H$52="Baja",'Mapa final'!$L$52="Menor"),CONCATENATE("R",'Mapa final'!$A$52),"")</f>
        <v/>
      </c>
      <c r="S34" s="611"/>
      <c r="T34" s="611" t="str">
        <f>IF(AND('Mapa final'!$H$58="Baja",'Mapa final'!$L$58="Menor"),CONCATENATE("R",'Mapa final'!$A$58),"")</f>
        <v/>
      </c>
      <c r="U34" s="614"/>
      <c r="V34" s="610" t="str">
        <f>IF(AND('Mapa final'!$H$46="Baja",'Mapa final'!$L$46="Moderado"),CONCATENATE("R",'Mapa final'!$A$46),"")</f>
        <v/>
      </c>
      <c r="W34" s="611"/>
      <c r="X34" s="611" t="str">
        <f>IF(AND('Mapa final'!$H$52="Baja",'Mapa final'!$L$52="Moderado"),CONCATENATE("R",'Mapa final'!$A$52),"")</f>
        <v/>
      </c>
      <c r="Y34" s="611"/>
      <c r="Z34" s="611" t="str">
        <f>IF(AND('Mapa final'!$H$58="Baja",'Mapa final'!$L$58="Moderado"),CONCATENATE("R",'Mapa final'!$A$58),"")</f>
        <v/>
      </c>
      <c r="AA34" s="614"/>
      <c r="AB34" s="592" t="str">
        <f>IF(AND('Mapa final'!$H$46="Baja",'Mapa final'!$L$46="Mayor"),CONCATENATE("R",'Mapa final'!$A$46),"")</f>
        <v/>
      </c>
      <c r="AC34" s="593"/>
      <c r="AD34" s="593" t="str">
        <f>IF(AND('Mapa final'!$H$52="Baja",'Mapa final'!$L$52="Mayor"),CONCATENATE("R",'Mapa final'!$A$52),"")</f>
        <v/>
      </c>
      <c r="AE34" s="593"/>
      <c r="AF34" s="593" t="str">
        <f>IF(AND('Mapa final'!$H$58="Baja",'Mapa final'!$L$58="Mayor"),CONCATENATE("R",'Mapa final'!$A$58),"")</f>
        <v/>
      </c>
      <c r="AG34" s="596"/>
      <c r="AH34" s="598" t="str">
        <f>IF(AND('Mapa final'!$H$46="Baja",'Mapa final'!$L$46="Catastrófico"),CONCATENATE("R",'Mapa final'!$A$46),"")</f>
        <v/>
      </c>
      <c r="AI34" s="599"/>
      <c r="AJ34" s="599" t="str">
        <f>IF(AND('Mapa final'!$H$52="Baja",'Mapa final'!$L$52="Catastrófico"),CONCATENATE("R",'Mapa final'!$A$52),"")</f>
        <v/>
      </c>
      <c r="AK34" s="599"/>
      <c r="AL34" s="599" t="str">
        <f>IF(AND('Mapa final'!$H$58="Baja",'Mapa final'!$L$58="Catastrófico"),CONCATENATE("R",'Mapa final'!$A$58),"")</f>
        <v/>
      </c>
      <c r="AM34" s="602"/>
      <c r="AN34" s="15"/>
      <c r="AO34" s="631"/>
      <c r="AP34" s="632"/>
      <c r="AQ34" s="632"/>
      <c r="AR34" s="632"/>
      <c r="AS34" s="632"/>
      <c r="AT34" s="63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6"/>
      <c r="C35" s="666"/>
      <c r="D35" s="667"/>
      <c r="E35" s="585"/>
      <c r="F35" s="586"/>
      <c r="G35" s="586"/>
      <c r="H35" s="586"/>
      <c r="I35" s="586"/>
      <c r="J35" s="604"/>
      <c r="K35" s="605"/>
      <c r="L35" s="605"/>
      <c r="M35" s="605"/>
      <c r="N35" s="605"/>
      <c r="O35" s="608"/>
      <c r="P35" s="611"/>
      <c r="Q35" s="611"/>
      <c r="R35" s="611"/>
      <c r="S35" s="611"/>
      <c r="T35" s="611"/>
      <c r="U35" s="614"/>
      <c r="V35" s="610"/>
      <c r="W35" s="611"/>
      <c r="X35" s="611"/>
      <c r="Y35" s="611"/>
      <c r="Z35" s="611"/>
      <c r="AA35" s="614"/>
      <c r="AB35" s="592"/>
      <c r="AC35" s="593"/>
      <c r="AD35" s="593"/>
      <c r="AE35" s="593"/>
      <c r="AF35" s="593"/>
      <c r="AG35" s="596"/>
      <c r="AH35" s="598"/>
      <c r="AI35" s="599"/>
      <c r="AJ35" s="599"/>
      <c r="AK35" s="599"/>
      <c r="AL35" s="599"/>
      <c r="AM35" s="602"/>
      <c r="AN35" s="15"/>
      <c r="AO35" s="631"/>
      <c r="AP35" s="632"/>
      <c r="AQ35" s="632"/>
      <c r="AR35" s="632"/>
      <c r="AS35" s="632"/>
      <c r="AT35" s="63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6"/>
      <c r="C36" s="666"/>
      <c r="D36" s="667"/>
      <c r="E36" s="585"/>
      <c r="F36" s="586"/>
      <c r="G36" s="586"/>
      <c r="H36" s="586"/>
      <c r="I36" s="586"/>
      <c r="J36" s="604" t="str">
        <f>IF(AND('Mapa final'!$H$64="Baja",'Mapa final'!$L$64="Leve"),CONCATENATE("R",'Mapa final'!$A$64),"")</f>
        <v/>
      </c>
      <c r="K36" s="605"/>
      <c r="L36" s="605" t="str">
        <f>IF(AND('Mapa final'!$H$70="Baja",'Mapa final'!$L$70="Leve"),CONCATENATE("R",'Mapa final'!$A$70),"")</f>
        <v/>
      </c>
      <c r="M36" s="605"/>
      <c r="N36" s="605" t="str">
        <f>IF(AND('Mapa final'!$H$76="Baja",'Mapa final'!$L$76="Leve"),CONCATENATE("R",'Mapa final'!$A$76),"")</f>
        <v/>
      </c>
      <c r="O36" s="608"/>
      <c r="P36" s="611" t="str">
        <f>IF(AND('Mapa final'!$H$64="Baja",'Mapa final'!$L$64="Menor"),CONCATENATE("R",'Mapa final'!$A$64),"")</f>
        <v/>
      </c>
      <c r="Q36" s="611"/>
      <c r="R36" s="611" t="str">
        <f>IF(AND('Mapa final'!$H$70="Baja",'Mapa final'!$L$70="Menor"),CONCATENATE("R",'Mapa final'!$A$70),"")</f>
        <v/>
      </c>
      <c r="S36" s="611"/>
      <c r="T36" s="611" t="str">
        <f>IF(AND('Mapa final'!$H$76="Baja",'Mapa final'!$L$76="Menor"),CONCATENATE("R",'Mapa final'!$A$76),"")</f>
        <v/>
      </c>
      <c r="U36" s="614"/>
      <c r="V36" s="610" t="str">
        <f>IF(AND('Mapa final'!$H$64="Baja",'Mapa final'!$L$64="Moderado"),CONCATENATE("R",'Mapa final'!$A$64),"")</f>
        <v/>
      </c>
      <c r="W36" s="611"/>
      <c r="X36" s="611" t="str">
        <f>IF(AND('Mapa final'!$H$70="Baja",'Mapa final'!$L$70="Moderado"),CONCATENATE("R",'Mapa final'!$A$70),"")</f>
        <v/>
      </c>
      <c r="Y36" s="611"/>
      <c r="Z36" s="611" t="str">
        <f>IF(AND('Mapa final'!$H$76="Baja",'Mapa final'!$L$76="Moderado"),CONCATENATE("R",'Mapa final'!$A$76),"")</f>
        <v/>
      </c>
      <c r="AA36" s="614"/>
      <c r="AB36" s="592" t="str">
        <f>IF(AND('Mapa final'!$H$64="Baja",'Mapa final'!$L$64="Mayor"),CONCATENATE("R",'Mapa final'!$A$64),"")</f>
        <v/>
      </c>
      <c r="AC36" s="593"/>
      <c r="AD36" s="593" t="str">
        <f>IF(AND('Mapa final'!$H$70="Baja",'Mapa final'!$L$70="Mayor"),CONCATENATE("R",'Mapa final'!$A$70),"")</f>
        <v/>
      </c>
      <c r="AE36" s="593"/>
      <c r="AF36" s="593" t="str">
        <f>IF(AND('Mapa final'!$H$76="Baja",'Mapa final'!$L$76="Mayor"),CONCATENATE("R",'Mapa final'!$A$76),"")</f>
        <v/>
      </c>
      <c r="AG36" s="596"/>
      <c r="AH36" s="598" t="str">
        <f>IF(AND('Mapa final'!$H$64="Baja",'Mapa final'!$L$64="Catastrófico"),CONCATENATE("R",'Mapa final'!$A$64),"")</f>
        <v/>
      </c>
      <c r="AI36" s="599"/>
      <c r="AJ36" s="599" t="str">
        <f>IF(AND('Mapa final'!$H$70="Baja",'Mapa final'!$L$70="Catastrófico"),CONCATENATE("R",'Mapa final'!$A$70),"")</f>
        <v/>
      </c>
      <c r="AK36" s="599"/>
      <c r="AL36" s="599" t="str">
        <f>IF(AND('Mapa final'!$H$76="Baja",'Mapa final'!$L$76="Catastrófico"),CONCATENATE("R",'Mapa final'!$A$76),"")</f>
        <v/>
      </c>
      <c r="AM36" s="602"/>
      <c r="AN36" s="15"/>
      <c r="AO36" s="631"/>
      <c r="AP36" s="632"/>
      <c r="AQ36" s="632"/>
      <c r="AR36" s="632"/>
      <c r="AS36" s="632"/>
      <c r="AT36" s="63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6"/>
      <c r="C37" s="666"/>
      <c r="D37" s="667"/>
      <c r="E37" s="588"/>
      <c r="F37" s="589"/>
      <c r="G37" s="589"/>
      <c r="H37" s="589"/>
      <c r="I37" s="589"/>
      <c r="J37" s="606"/>
      <c r="K37" s="607"/>
      <c r="L37" s="607"/>
      <c r="M37" s="607"/>
      <c r="N37" s="607"/>
      <c r="O37" s="609"/>
      <c r="P37" s="613"/>
      <c r="Q37" s="613"/>
      <c r="R37" s="613"/>
      <c r="S37" s="613"/>
      <c r="T37" s="613"/>
      <c r="U37" s="615"/>
      <c r="V37" s="612"/>
      <c r="W37" s="613"/>
      <c r="X37" s="613"/>
      <c r="Y37" s="613"/>
      <c r="Z37" s="613"/>
      <c r="AA37" s="615"/>
      <c r="AB37" s="594"/>
      <c r="AC37" s="595"/>
      <c r="AD37" s="595"/>
      <c r="AE37" s="595"/>
      <c r="AF37" s="595"/>
      <c r="AG37" s="597"/>
      <c r="AH37" s="600"/>
      <c r="AI37" s="601"/>
      <c r="AJ37" s="601"/>
      <c r="AK37" s="601"/>
      <c r="AL37" s="601"/>
      <c r="AM37" s="603"/>
      <c r="AN37" s="15"/>
      <c r="AO37" s="634"/>
      <c r="AP37" s="635"/>
      <c r="AQ37" s="635"/>
      <c r="AR37" s="635"/>
      <c r="AS37" s="635"/>
      <c r="AT37" s="63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6"/>
      <c r="C38" s="666"/>
      <c r="D38" s="667"/>
      <c r="E38" s="582" t="s">
        <v>1064</v>
      </c>
      <c r="F38" s="583"/>
      <c r="G38" s="583"/>
      <c r="H38" s="583"/>
      <c r="I38" s="584"/>
      <c r="J38" s="624" t="str">
        <f>IF(AND('Mapa final'!$H$10="Muy Baja",'Mapa final'!$L$10="Leve"),CONCATENATE("R",'Mapa final'!$A$10),"")</f>
        <v/>
      </c>
      <c r="K38" s="625"/>
      <c r="L38" s="625" t="str">
        <f>IF(AND('Mapa final'!$H$16="Muy Baja",'Mapa final'!$L$16="Leve"),CONCATENATE("R",'Mapa final'!$A$16),"")</f>
        <v/>
      </c>
      <c r="M38" s="625"/>
      <c r="N38" s="625" t="str">
        <f>IF(AND('Mapa final'!$H$22="Muy Baja",'Mapa final'!$L$22="Leve"),CONCATENATE("R",'Mapa final'!$A$22),"")</f>
        <v/>
      </c>
      <c r="O38" s="626"/>
      <c r="P38" s="624" t="str">
        <f>IF(AND('Mapa final'!$H$10="Muy Baja",'Mapa final'!$L$10="Menor"),CONCATENATE("R",'Mapa final'!$A$10),"")</f>
        <v/>
      </c>
      <c r="Q38" s="625"/>
      <c r="R38" s="625" t="str">
        <f>IF(AND('Mapa final'!$H$16="Muy Baja",'Mapa final'!$L$16="Menor"),CONCATENATE("R",'Mapa final'!$A$16),"")</f>
        <v/>
      </c>
      <c r="S38" s="625"/>
      <c r="T38" s="625" t="str">
        <f>IF(AND('Mapa final'!$H$22="Muy Baja",'Mapa final'!$L$22="Menor"),CONCATENATE("R",'Mapa final'!$A$22),"")</f>
        <v/>
      </c>
      <c r="U38" s="626"/>
      <c r="V38" s="618" t="str">
        <f>IF(AND('Mapa final'!$H$10="Muy Baja",'Mapa final'!$L$10="Moderado"),CONCATENATE("R",'Mapa final'!$A$10),"")</f>
        <v/>
      </c>
      <c r="W38" s="619"/>
      <c r="X38" s="619" t="str">
        <f>IF(AND('Mapa final'!$H$16="Muy Baja",'Mapa final'!$L$16="Moderado"),CONCATENATE("R",'Mapa final'!$A$16),"")</f>
        <v/>
      </c>
      <c r="Y38" s="619"/>
      <c r="Z38" s="619" t="str">
        <f>IF(AND('Mapa final'!$H$22="Muy Baja",'Mapa final'!$L$22="Moderado"),CONCATENATE("R",'Mapa final'!$A$22),"")</f>
        <v/>
      </c>
      <c r="AA38" s="620"/>
      <c r="AB38" s="621" t="str">
        <f>IF(AND('Mapa final'!$H$10="Muy Baja",'Mapa final'!$L$10="Mayor"),CONCATENATE("R",'Mapa final'!$A$10),"")</f>
        <v/>
      </c>
      <c r="AC38" s="622"/>
      <c r="AD38" s="622" t="str">
        <f>IF(AND('Mapa final'!$H$16="Muy Baja",'Mapa final'!$L$16="Mayor"),CONCATENATE("R",'Mapa final'!$A$16),"")</f>
        <v/>
      </c>
      <c r="AE38" s="622"/>
      <c r="AF38" s="622" t="str">
        <f>IF(AND('Mapa final'!$H$22="Muy Baja",'Mapa final'!$L$22="Mayor"),CONCATENATE("R",'Mapa final'!$A$22),"")</f>
        <v/>
      </c>
      <c r="AG38" s="623"/>
      <c r="AH38" s="627" t="str">
        <f>IF(AND('Mapa final'!$H$10="Muy Baja",'Mapa final'!$L$10="Catastrófico"),CONCATENATE("R",'Mapa final'!$A$10),"")</f>
        <v/>
      </c>
      <c r="AI38" s="616"/>
      <c r="AJ38" s="616" t="str">
        <f>IF(AND('Mapa final'!$H$16="Muy Baja",'Mapa final'!$L$16="Catastrófico"),CONCATENATE("R",'Mapa final'!$A$16),"")</f>
        <v/>
      </c>
      <c r="AK38" s="616"/>
      <c r="AL38" s="616" t="str">
        <f>IF(AND('Mapa final'!$H$22="Muy Baja",'Mapa final'!$L$22="Catastrófico"),CONCATENATE("R",'Mapa final'!$A$22),"")</f>
        <v/>
      </c>
      <c r="AM38" s="61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6"/>
      <c r="C39" s="666"/>
      <c r="D39" s="667"/>
      <c r="E39" s="585"/>
      <c r="F39" s="586"/>
      <c r="G39" s="586"/>
      <c r="H39" s="586"/>
      <c r="I39" s="587"/>
      <c r="J39" s="604"/>
      <c r="K39" s="605"/>
      <c r="L39" s="605"/>
      <c r="M39" s="605"/>
      <c r="N39" s="605"/>
      <c r="O39" s="608"/>
      <c r="P39" s="604"/>
      <c r="Q39" s="605"/>
      <c r="R39" s="605"/>
      <c r="S39" s="605"/>
      <c r="T39" s="605"/>
      <c r="U39" s="608"/>
      <c r="V39" s="610"/>
      <c r="W39" s="611"/>
      <c r="X39" s="611"/>
      <c r="Y39" s="611"/>
      <c r="Z39" s="611"/>
      <c r="AA39" s="614"/>
      <c r="AB39" s="592"/>
      <c r="AC39" s="593"/>
      <c r="AD39" s="593"/>
      <c r="AE39" s="593"/>
      <c r="AF39" s="593"/>
      <c r="AG39" s="596"/>
      <c r="AH39" s="598"/>
      <c r="AI39" s="599"/>
      <c r="AJ39" s="599"/>
      <c r="AK39" s="599"/>
      <c r="AL39" s="599"/>
      <c r="AM39" s="60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6"/>
      <c r="C40" s="666"/>
      <c r="D40" s="667"/>
      <c r="E40" s="585"/>
      <c r="F40" s="586"/>
      <c r="G40" s="586"/>
      <c r="H40" s="586"/>
      <c r="I40" s="587"/>
      <c r="J40" s="604" t="str">
        <f>IF(AND('Mapa final'!$H$28="Muy Baja",'Mapa final'!$L$28="Leve"),CONCATENATE("R",'Mapa final'!$A$28),"")</f>
        <v/>
      </c>
      <c r="K40" s="605"/>
      <c r="L40" s="605" t="str">
        <f>IF(AND('Mapa final'!$H$34="Muy Baja",'Mapa final'!$L$34="Leve"),CONCATENATE("R",'Mapa final'!$A$34),"")</f>
        <v/>
      </c>
      <c r="M40" s="605"/>
      <c r="N40" s="605" t="str">
        <f>IF(AND('Mapa final'!$H$40="Muy Baja",'Mapa final'!$L$40="Leve"),CONCATENATE("R",'Mapa final'!$A$40),"")</f>
        <v/>
      </c>
      <c r="O40" s="608"/>
      <c r="P40" s="604" t="str">
        <f>IF(AND('Mapa final'!$H$28="Muy Baja",'Mapa final'!$L$28="Menor"),CONCATENATE("R",'Mapa final'!$A$28),"")</f>
        <v/>
      </c>
      <c r="Q40" s="605"/>
      <c r="R40" s="605" t="str">
        <f>IF(AND('Mapa final'!$H$34="Muy Baja",'Mapa final'!$L$34="Menor"),CONCATENATE("R",'Mapa final'!$A$34),"")</f>
        <v/>
      </c>
      <c r="S40" s="605"/>
      <c r="T40" s="605" t="str">
        <f>IF(AND('Mapa final'!$H$40="Muy Baja",'Mapa final'!$L$40="Menor"),CONCATENATE("R",'Mapa final'!$A$40),"")</f>
        <v/>
      </c>
      <c r="U40" s="608"/>
      <c r="V40" s="610" t="str">
        <f>IF(AND('Mapa final'!$H$28="Muy Baja",'Mapa final'!$L$28="Moderado"),CONCATENATE("R",'Mapa final'!$A$28),"")</f>
        <v/>
      </c>
      <c r="W40" s="611"/>
      <c r="X40" s="611" t="str">
        <f>IF(AND('Mapa final'!$H$34="Muy Baja",'Mapa final'!$L$34="Moderado"),CONCATENATE("R",'Mapa final'!$A$34),"")</f>
        <v/>
      </c>
      <c r="Y40" s="611"/>
      <c r="Z40" s="611" t="str">
        <f>IF(AND('Mapa final'!$H$40="Muy Baja",'Mapa final'!$L$40="Moderado"),CONCATENATE("R",'Mapa final'!$A$40),"")</f>
        <v/>
      </c>
      <c r="AA40" s="614"/>
      <c r="AB40" s="592" t="str">
        <f>IF(AND('Mapa final'!$H$28="Muy Baja",'Mapa final'!$L$28="Mayor"),CONCATENATE("R",'Mapa final'!$A$28),"")</f>
        <v/>
      </c>
      <c r="AC40" s="593"/>
      <c r="AD40" s="593" t="str">
        <f>IF(AND('Mapa final'!$H$34="Muy Baja",'Mapa final'!$L$34="Mayor"),CONCATENATE("R",'Mapa final'!$A$34),"")</f>
        <v/>
      </c>
      <c r="AE40" s="593"/>
      <c r="AF40" s="593" t="str">
        <f>IF(AND('Mapa final'!$H$40="Muy Baja",'Mapa final'!$L$40="Mayor"),CONCATENATE("R",'Mapa final'!$A$40),"")</f>
        <v/>
      </c>
      <c r="AG40" s="596"/>
      <c r="AH40" s="598" t="str">
        <f>IF(AND('Mapa final'!$H$28="Muy Baja",'Mapa final'!$L$28="Catastrófico"),CONCATENATE("R",'Mapa final'!$A$28),"")</f>
        <v/>
      </c>
      <c r="AI40" s="599"/>
      <c r="AJ40" s="599" t="str">
        <f>IF(AND('Mapa final'!$H$34="Muy Baja",'Mapa final'!$L$34="Catastrófico"),CONCATENATE("R",'Mapa final'!$A$34),"")</f>
        <v/>
      </c>
      <c r="AK40" s="599"/>
      <c r="AL40" s="599" t="str">
        <f>IF(AND('Mapa final'!$H$40="Muy Baja",'Mapa final'!$L$40="Catastrófico"),CONCATENATE("R",'Mapa final'!$A$40),"")</f>
        <v/>
      </c>
      <c r="AM40" s="60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6"/>
      <c r="C41" s="666"/>
      <c r="D41" s="667"/>
      <c r="E41" s="585"/>
      <c r="F41" s="586"/>
      <c r="G41" s="586"/>
      <c r="H41" s="586"/>
      <c r="I41" s="587"/>
      <c r="J41" s="604"/>
      <c r="K41" s="605"/>
      <c r="L41" s="605"/>
      <c r="M41" s="605"/>
      <c r="N41" s="605"/>
      <c r="O41" s="608"/>
      <c r="P41" s="604"/>
      <c r="Q41" s="605"/>
      <c r="R41" s="605"/>
      <c r="S41" s="605"/>
      <c r="T41" s="605"/>
      <c r="U41" s="608"/>
      <c r="V41" s="610"/>
      <c r="W41" s="611"/>
      <c r="X41" s="611"/>
      <c r="Y41" s="611"/>
      <c r="Z41" s="611"/>
      <c r="AA41" s="614"/>
      <c r="AB41" s="592"/>
      <c r="AC41" s="593"/>
      <c r="AD41" s="593"/>
      <c r="AE41" s="593"/>
      <c r="AF41" s="593"/>
      <c r="AG41" s="596"/>
      <c r="AH41" s="598"/>
      <c r="AI41" s="599"/>
      <c r="AJ41" s="599"/>
      <c r="AK41" s="599"/>
      <c r="AL41" s="599"/>
      <c r="AM41" s="60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6"/>
      <c r="C42" s="666"/>
      <c r="D42" s="667"/>
      <c r="E42" s="585"/>
      <c r="F42" s="586"/>
      <c r="G42" s="586"/>
      <c r="H42" s="586"/>
      <c r="I42" s="587"/>
      <c r="J42" s="604" t="str">
        <f>IF(AND('Mapa final'!$H$46="Muy Baja",'Mapa final'!$L$46="Leve"),CONCATENATE("R",'Mapa final'!$A$46),"")</f>
        <v/>
      </c>
      <c r="K42" s="605"/>
      <c r="L42" s="605" t="str">
        <f>IF(AND('Mapa final'!$H$52="Muy Baja",'Mapa final'!$L$52="Leve"),CONCATENATE("R",'Mapa final'!$A$52),"")</f>
        <v/>
      </c>
      <c r="M42" s="605"/>
      <c r="N42" s="605" t="str">
        <f>IF(AND('Mapa final'!$H$58="Muy Baja",'Mapa final'!$L$58="Leve"),CONCATENATE("R",'Mapa final'!$A$58),"")</f>
        <v/>
      </c>
      <c r="O42" s="608"/>
      <c r="P42" s="604" t="str">
        <f>IF(AND('Mapa final'!$H$46="Muy Baja",'Mapa final'!$L$46="Menor"),CONCATENATE("R",'Mapa final'!$A$46),"")</f>
        <v/>
      </c>
      <c r="Q42" s="605"/>
      <c r="R42" s="605" t="str">
        <f>IF(AND('Mapa final'!$H$52="Muy Baja",'Mapa final'!$L$52="Menor"),CONCATENATE("R",'Mapa final'!$A$52),"")</f>
        <v/>
      </c>
      <c r="S42" s="605"/>
      <c r="T42" s="605" t="str">
        <f>IF(AND('Mapa final'!$H$58="Muy Baja",'Mapa final'!$L$58="Menor"),CONCATENATE("R",'Mapa final'!$A$58),"")</f>
        <v/>
      </c>
      <c r="U42" s="608"/>
      <c r="V42" s="610" t="str">
        <f>IF(AND('Mapa final'!$H$46="Muy Baja",'Mapa final'!$L$46="Moderado"),CONCATENATE("R",'Mapa final'!$A$46),"")</f>
        <v/>
      </c>
      <c r="W42" s="611"/>
      <c r="X42" s="611" t="str">
        <f>IF(AND('Mapa final'!$H$52="Muy Baja",'Mapa final'!$L$52="Moderado"),CONCATENATE("R",'Mapa final'!$A$52),"")</f>
        <v/>
      </c>
      <c r="Y42" s="611"/>
      <c r="Z42" s="611" t="str">
        <f>IF(AND('Mapa final'!$H$58="Muy Baja",'Mapa final'!$L$58="Moderado"),CONCATENATE("R",'Mapa final'!$A$58),"")</f>
        <v/>
      </c>
      <c r="AA42" s="614"/>
      <c r="AB42" s="592" t="str">
        <f>IF(AND('Mapa final'!$H$46="Muy Baja",'Mapa final'!$L$46="Mayor"),CONCATENATE("R",'Mapa final'!$A$46),"")</f>
        <v/>
      </c>
      <c r="AC42" s="593"/>
      <c r="AD42" s="593" t="str">
        <f>IF(AND('Mapa final'!$H$52="Muy Baja",'Mapa final'!$L$52="Mayor"),CONCATENATE("R",'Mapa final'!$A$52),"")</f>
        <v/>
      </c>
      <c r="AE42" s="593"/>
      <c r="AF42" s="593" t="str">
        <f>IF(AND('Mapa final'!$H$58="Muy Baja",'Mapa final'!$L$58="Mayor"),CONCATENATE("R",'Mapa final'!$A$58),"")</f>
        <v/>
      </c>
      <c r="AG42" s="596"/>
      <c r="AH42" s="598" t="str">
        <f>IF(AND('Mapa final'!$H$46="Muy Baja",'Mapa final'!$L$46="Catastrófico"),CONCATENATE("R",'Mapa final'!$A$46),"")</f>
        <v/>
      </c>
      <c r="AI42" s="599"/>
      <c r="AJ42" s="599" t="str">
        <f>IF(AND('Mapa final'!$H$52="Muy Baja",'Mapa final'!$L$52="Catastrófico"),CONCATENATE("R",'Mapa final'!$A$52),"")</f>
        <v/>
      </c>
      <c r="AK42" s="599"/>
      <c r="AL42" s="599" t="str">
        <f>IF(AND('Mapa final'!$H$58="Muy Baja",'Mapa final'!$L$58="Catastrófico"),CONCATENATE("R",'Mapa final'!$A$58),"")</f>
        <v/>
      </c>
      <c r="AM42" s="60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6"/>
      <c r="C43" s="666"/>
      <c r="D43" s="667"/>
      <c r="E43" s="585"/>
      <c r="F43" s="586"/>
      <c r="G43" s="586"/>
      <c r="H43" s="586"/>
      <c r="I43" s="587"/>
      <c r="J43" s="604"/>
      <c r="K43" s="605"/>
      <c r="L43" s="605"/>
      <c r="M43" s="605"/>
      <c r="N43" s="605"/>
      <c r="O43" s="608"/>
      <c r="P43" s="604"/>
      <c r="Q43" s="605"/>
      <c r="R43" s="605"/>
      <c r="S43" s="605"/>
      <c r="T43" s="605"/>
      <c r="U43" s="608"/>
      <c r="V43" s="610"/>
      <c r="W43" s="611"/>
      <c r="X43" s="611"/>
      <c r="Y43" s="611"/>
      <c r="Z43" s="611"/>
      <c r="AA43" s="614"/>
      <c r="AB43" s="592"/>
      <c r="AC43" s="593"/>
      <c r="AD43" s="593"/>
      <c r="AE43" s="593"/>
      <c r="AF43" s="593"/>
      <c r="AG43" s="596"/>
      <c r="AH43" s="598"/>
      <c r="AI43" s="599"/>
      <c r="AJ43" s="599"/>
      <c r="AK43" s="599"/>
      <c r="AL43" s="599"/>
      <c r="AM43" s="60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6"/>
      <c r="C44" s="666"/>
      <c r="D44" s="667"/>
      <c r="E44" s="585"/>
      <c r="F44" s="586"/>
      <c r="G44" s="586"/>
      <c r="H44" s="586"/>
      <c r="I44" s="587"/>
      <c r="J44" s="604" t="str">
        <f>IF(AND('Mapa final'!$H$64="Muy Baja",'Mapa final'!$L$64="Leve"),CONCATENATE("R",'Mapa final'!$A$64),"")</f>
        <v/>
      </c>
      <c r="K44" s="605"/>
      <c r="L44" s="605" t="str">
        <f>IF(AND('Mapa final'!$H$70="Muy Baja",'Mapa final'!$L$70="Leve"),CONCATENATE("R",'Mapa final'!$A$70),"")</f>
        <v/>
      </c>
      <c r="M44" s="605"/>
      <c r="N44" s="605" t="str">
        <f>IF(AND('Mapa final'!$H$76="Muy Baja",'Mapa final'!$L$76="Leve"),CONCATENATE("R",'Mapa final'!$A$76),"")</f>
        <v/>
      </c>
      <c r="O44" s="608"/>
      <c r="P44" s="604" t="str">
        <f>IF(AND('Mapa final'!$H$64="Muy Baja",'Mapa final'!$L$64="Menor"),CONCATENATE("R",'Mapa final'!$A$64),"")</f>
        <v/>
      </c>
      <c r="Q44" s="605"/>
      <c r="R44" s="605" t="str">
        <f>IF(AND('Mapa final'!$H$70="Muy Baja",'Mapa final'!$L$70="Menor"),CONCATENATE("R",'Mapa final'!$A$70),"")</f>
        <v/>
      </c>
      <c r="S44" s="605"/>
      <c r="T44" s="605" t="str">
        <f>IF(AND('Mapa final'!$H$76="Muy Baja",'Mapa final'!$L$76="Menor"),CONCATENATE("R",'Mapa final'!$A$76),"")</f>
        <v/>
      </c>
      <c r="U44" s="608"/>
      <c r="V44" s="610" t="str">
        <f>IF(AND('Mapa final'!$H$64="Muy Baja",'Mapa final'!$L$64="Moderado"),CONCATENATE("R",'Mapa final'!$A$64),"")</f>
        <v/>
      </c>
      <c r="W44" s="611"/>
      <c r="X44" s="611" t="str">
        <f>IF(AND('Mapa final'!$H$70="Muy Baja",'Mapa final'!$L$70="Moderado"),CONCATENATE("R",'Mapa final'!$A$70),"")</f>
        <v/>
      </c>
      <c r="Y44" s="611"/>
      <c r="Z44" s="611" t="str">
        <f>IF(AND('Mapa final'!$H$76="Muy Baja",'Mapa final'!$L$76="Moderado"),CONCATENATE("R",'Mapa final'!$A$76),"")</f>
        <v/>
      </c>
      <c r="AA44" s="614"/>
      <c r="AB44" s="592" t="str">
        <f>IF(AND('Mapa final'!$H$64="Muy Baja",'Mapa final'!$L$64="Mayor"),CONCATENATE("R",'Mapa final'!$A$64),"")</f>
        <v/>
      </c>
      <c r="AC44" s="593"/>
      <c r="AD44" s="593" t="str">
        <f>IF(AND('Mapa final'!$H$70="Muy Baja",'Mapa final'!$L$70="Mayor"),CONCATENATE("R",'Mapa final'!$A$70),"")</f>
        <v/>
      </c>
      <c r="AE44" s="593"/>
      <c r="AF44" s="593" t="str">
        <f>IF(AND('Mapa final'!$H$76="Muy Baja",'Mapa final'!$L$76="Mayor"),CONCATENATE("R",'Mapa final'!$A$76),"")</f>
        <v/>
      </c>
      <c r="AG44" s="596"/>
      <c r="AH44" s="598" t="str">
        <f>IF(AND('Mapa final'!$H$64="Muy Baja",'Mapa final'!$L$64="Catastrófico"),CONCATENATE("R",'Mapa final'!$A$64),"")</f>
        <v/>
      </c>
      <c r="AI44" s="599"/>
      <c r="AJ44" s="599" t="str">
        <f>IF(AND('Mapa final'!$H$70="Muy Baja",'Mapa final'!$L$70="Catastrófico"),CONCATENATE("R",'Mapa final'!$A$70),"")</f>
        <v/>
      </c>
      <c r="AK44" s="599"/>
      <c r="AL44" s="599" t="str">
        <f>IF(AND('Mapa final'!$H$76="Muy Baja",'Mapa final'!$L$76="Catastrófico"),CONCATENATE("R",'Mapa final'!$A$76),"")</f>
        <v/>
      </c>
      <c r="AM44" s="60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6"/>
      <c r="C45" s="666"/>
      <c r="D45" s="667"/>
      <c r="E45" s="588"/>
      <c r="F45" s="589"/>
      <c r="G45" s="589"/>
      <c r="H45" s="589"/>
      <c r="I45" s="590"/>
      <c r="J45" s="606"/>
      <c r="K45" s="607"/>
      <c r="L45" s="607"/>
      <c r="M45" s="607"/>
      <c r="N45" s="607"/>
      <c r="O45" s="609"/>
      <c r="P45" s="606"/>
      <c r="Q45" s="607"/>
      <c r="R45" s="607"/>
      <c r="S45" s="607"/>
      <c r="T45" s="607"/>
      <c r="U45" s="609"/>
      <c r="V45" s="612"/>
      <c r="W45" s="613"/>
      <c r="X45" s="613"/>
      <c r="Y45" s="613"/>
      <c r="Z45" s="613"/>
      <c r="AA45" s="615"/>
      <c r="AB45" s="594"/>
      <c r="AC45" s="595"/>
      <c r="AD45" s="595"/>
      <c r="AE45" s="595"/>
      <c r="AF45" s="595"/>
      <c r="AG45" s="597"/>
      <c r="AH45" s="600"/>
      <c r="AI45" s="601"/>
      <c r="AJ45" s="601"/>
      <c r="AK45" s="601"/>
      <c r="AL45" s="601"/>
      <c r="AM45" s="60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2" t="s">
        <v>1065</v>
      </c>
      <c r="K46" s="583"/>
      <c r="L46" s="583"/>
      <c r="M46" s="583"/>
      <c r="N46" s="583"/>
      <c r="O46" s="584"/>
      <c r="P46" s="582" t="s">
        <v>1066</v>
      </c>
      <c r="Q46" s="583"/>
      <c r="R46" s="583"/>
      <c r="S46" s="583"/>
      <c r="T46" s="583"/>
      <c r="U46" s="584"/>
      <c r="V46" s="582" t="s">
        <v>1067</v>
      </c>
      <c r="W46" s="583"/>
      <c r="X46" s="583"/>
      <c r="Y46" s="583"/>
      <c r="Z46" s="583"/>
      <c r="AA46" s="584"/>
      <c r="AB46" s="582" t="s">
        <v>1068</v>
      </c>
      <c r="AC46" s="591"/>
      <c r="AD46" s="583"/>
      <c r="AE46" s="583"/>
      <c r="AF46" s="583"/>
      <c r="AG46" s="584"/>
      <c r="AH46" s="582" t="s">
        <v>1069</v>
      </c>
      <c r="AI46" s="583"/>
      <c r="AJ46" s="583"/>
      <c r="AK46" s="583"/>
      <c r="AL46" s="583"/>
      <c r="AM46" s="58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5"/>
      <c r="K47" s="586"/>
      <c r="L47" s="586"/>
      <c r="M47" s="586"/>
      <c r="N47" s="586"/>
      <c r="O47" s="587"/>
      <c r="P47" s="585"/>
      <c r="Q47" s="586"/>
      <c r="R47" s="586"/>
      <c r="S47" s="586"/>
      <c r="T47" s="586"/>
      <c r="U47" s="587"/>
      <c r="V47" s="585"/>
      <c r="W47" s="586"/>
      <c r="X47" s="586"/>
      <c r="Y47" s="586"/>
      <c r="Z47" s="586"/>
      <c r="AA47" s="587"/>
      <c r="AB47" s="585"/>
      <c r="AC47" s="586"/>
      <c r="AD47" s="586"/>
      <c r="AE47" s="586"/>
      <c r="AF47" s="586"/>
      <c r="AG47" s="587"/>
      <c r="AH47" s="585"/>
      <c r="AI47" s="586"/>
      <c r="AJ47" s="586"/>
      <c r="AK47" s="586"/>
      <c r="AL47" s="586"/>
      <c r="AM47" s="58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5"/>
      <c r="K48" s="586"/>
      <c r="L48" s="586"/>
      <c r="M48" s="586"/>
      <c r="N48" s="586"/>
      <c r="O48" s="587"/>
      <c r="P48" s="585"/>
      <c r="Q48" s="586"/>
      <c r="R48" s="586"/>
      <c r="S48" s="586"/>
      <c r="T48" s="586"/>
      <c r="U48" s="587"/>
      <c r="V48" s="585"/>
      <c r="W48" s="586"/>
      <c r="X48" s="586"/>
      <c r="Y48" s="586"/>
      <c r="Z48" s="586"/>
      <c r="AA48" s="587"/>
      <c r="AB48" s="585"/>
      <c r="AC48" s="586"/>
      <c r="AD48" s="586"/>
      <c r="AE48" s="586"/>
      <c r="AF48" s="586"/>
      <c r="AG48" s="587"/>
      <c r="AH48" s="585"/>
      <c r="AI48" s="586"/>
      <c r="AJ48" s="586"/>
      <c r="AK48" s="586"/>
      <c r="AL48" s="586"/>
      <c r="AM48" s="58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5"/>
      <c r="K49" s="586"/>
      <c r="L49" s="586"/>
      <c r="M49" s="586"/>
      <c r="N49" s="586"/>
      <c r="O49" s="587"/>
      <c r="P49" s="585"/>
      <c r="Q49" s="586"/>
      <c r="R49" s="586"/>
      <c r="S49" s="586"/>
      <c r="T49" s="586"/>
      <c r="U49" s="587"/>
      <c r="V49" s="585"/>
      <c r="W49" s="586"/>
      <c r="X49" s="586"/>
      <c r="Y49" s="586"/>
      <c r="Z49" s="586"/>
      <c r="AA49" s="587"/>
      <c r="AB49" s="585"/>
      <c r="AC49" s="586"/>
      <c r="AD49" s="586"/>
      <c r="AE49" s="586"/>
      <c r="AF49" s="586"/>
      <c r="AG49" s="587"/>
      <c r="AH49" s="585"/>
      <c r="AI49" s="586"/>
      <c r="AJ49" s="586"/>
      <c r="AK49" s="586"/>
      <c r="AL49" s="586"/>
      <c r="AM49" s="58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5"/>
      <c r="K50" s="586"/>
      <c r="L50" s="586"/>
      <c r="M50" s="586"/>
      <c r="N50" s="586"/>
      <c r="O50" s="587"/>
      <c r="P50" s="585"/>
      <c r="Q50" s="586"/>
      <c r="R50" s="586"/>
      <c r="S50" s="586"/>
      <c r="T50" s="586"/>
      <c r="U50" s="587"/>
      <c r="V50" s="585"/>
      <c r="W50" s="586"/>
      <c r="X50" s="586"/>
      <c r="Y50" s="586"/>
      <c r="Z50" s="586"/>
      <c r="AA50" s="587"/>
      <c r="AB50" s="585"/>
      <c r="AC50" s="586"/>
      <c r="AD50" s="586"/>
      <c r="AE50" s="586"/>
      <c r="AF50" s="586"/>
      <c r="AG50" s="587"/>
      <c r="AH50" s="585"/>
      <c r="AI50" s="586"/>
      <c r="AJ50" s="586"/>
      <c r="AK50" s="586"/>
      <c r="AL50" s="586"/>
      <c r="AM50" s="58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8"/>
      <c r="K51" s="589"/>
      <c r="L51" s="589"/>
      <c r="M51" s="589"/>
      <c r="N51" s="589"/>
      <c r="O51" s="590"/>
      <c r="P51" s="588"/>
      <c r="Q51" s="589"/>
      <c r="R51" s="589"/>
      <c r="S51" s="589"/>
      <c r="T51" s="589"/>
      <c r="U51" s="590"/>
      <c r="V51" s="588"/>
      <c r="W51" s="589"/>
      <c r="X51" s="589"/>
      <c r="Y51" s="589"/>
      <c r="Z51" s="589"/>
      <c r="AA51" s="590"/>
      <c r="AB51" s="588"/>
      <c r="AC51" s="589"/>
      <c r="AD51" s="589"/>
      <c r="AE51" s="589"/>
      <c r="AF51" s="589"/>
      <c r="AG51" s="590"/>
      <c r="AH51" s="588"/>
      <c r="AI51" s="589"/>
      <c r="AJ51" s="589"/>
      <c r="AK51" s="589"/>
      <c r="AL51" s="589"/>
      <c r="AM51" s="59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W19" sqref="AW19"/>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78" t="s">
        <v>1070</v>
      </c>
      <c r="C2" s="679"/>
      <c r="D2" s="679"/>
      <c r="E2" s="679"/>
      <c r="F2" s="679"/>
      <c r="G2" s="679"/>
      <c r="H2" s="679"/>
      <c r="I2" s="679"/>
      <c r="J2" s="665" t="s">
        <v>5</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79"/>
      <c r="C3" s="679"/>
      <c r="D3" s="679"/>
      <c r="E3" s="679"/>
      <c r="F3" s="679"/>
      <c r="G3" s="679"/>
      <c r="H3" s="679"/>
      <c r="I3" s="679"/>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79"/>
      <c r="C4" s="679"/>
      <c r="D4" s="679"/>
      <c r="E4" s="679"/>
      <c r="F4" s="679"/>
      <c r="G4" s="679"/>
      <c r="H4" s="679"/>
      <c r="I4" s="679"/>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6" t="s">
        <v>3</v>
      </c>
      <c r="C6" s="666"/>
      <c r="D6" s="667"/>
      <c r="E6" s="668" t="s">
        <v>1057</v>
      </c>
      <c r="F6" s="669"/>
      <c r="G6" s="669"/>
      <c r="H6" s="669"/>
      <c r="I6" s="670"/>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680" t="s">
        <v>1058</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6"/>
      <c r="C7" s="666"/>
      <c r="D7" s="667"/>
      <c r="E7" s="671"/>
      <c r="F7" s="672"/>
      <c r="G7" s="672"/>
      <c r="H7" s="672"/>
      <c r="I7" s="673"/>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6"/>
      <c r="C8" s="666"/>
      <c r="D8" s="667"/>
      <c r="E8" s="671"/>
      <c r="F8" s="672"/>
      <c r="G8" s="672"/>
      <c r="H8" s="672"/>
      <c r="I8" s="673"/>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6"/>
      <c r="C9" s="666"/>
      <c r="D9" s="667"/>
      <c r="E9" s="671"/>
      <c r="F9" s="672"/>
      <c r="G9" s="672"/>
      <c r="H9" s="672"/>
      <c r="I9" s="673"/>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6"/>
      <c r="C10" s="666"/>
      <c r="D10" s="667"/>
      <c r="E10" s="671"/>
      <c r="F10" s="672"/>
      <c r="G10" s="672"/>
      <c r="H10" s="672"/>
      <c r="I10" s="673"/>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6"/>
      <c r="C11" s="666"/>
      <c r="D11" s="667"/>
      <c r="E11" s="671"/>
      <c r="F11" s="672"/>
      <c r="G11" s="672"/>
      <c r="H11" s="672"/>
      <c r="I11" s="673"/>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6"/>
      <c r="C12" s="666"/>
      <c r="D12" s="667"/>
      <c r="E12" s="671"/>
      <c r="F12" s="672"/>
      <c r="G12" s="672"/>
      <c r="H12" s="672"/>
      <c r="I12" s="673"/>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6"/>
      <c r="C13" s="666"/>
      <c r="D13" s="667"/>
      <c r="E13" s="671"/>
      <c r="F13" s="672"/>
      <c r="G13" s="672"/>
      <c r="H13" s="672"/>
      <c r="I13" s="673"/>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683"/>
      <c r="AP13" s="684"/>
      <c r="AQ13" s="684"/>
      <c r="AR13" s="684"/>
      <c r="AS13" s="684"/>
      <c r="AT13" s="68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6"/>
      <c r="C14" s="666"/>
      <c r="D14" s="667"/>
      <c r="E14" s="671"/>
      <c r="F14" s="672"/>
      <c r="G14" s="672"/>
      <c r="H14" s="672"/>
      <c r="I14" s="673"/>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683"/>
      <c r="AP14" s="684"/>
      <c r="AQ14" s="684"/>
      <c r="AR14" s="684"/>
      <c r="AS14" s="684"/>
      <c r="AT14" s="68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6"/>
      <c r="C15" s="666"/>
      <c r="D15" s="667"/>
      <c r="E15" s="674"/>
      <c r="F15" s="675"/>
      <c r="G15" s="675"/>
      <c r="H15" s="675"/>
      <c r="I15" s="676"/>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686"/>
      <c r="AP15" s="687"/>
      <c r="AQ15" s="687"/>
      <c r="AR15" s="687"/>
      <c r="AS15" s="687"/>
      <c r="AT15" s="68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6"/>
      <c r="C16" s="666"/>
      <c r="D16" s="667"/>
      <c r="E16" s="668" t="s">
        <v>1059</v>
      </c>
      <c r="F16" s="669"/>
      <c r="G16" s="669"/>
      <c r="H16" s="669"/>
      <c r="I16" s="669"/>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690" t="s">
        <v>1060</v>
      </c>
      <c r="AP16" s="691"/>
      <c r="AQ16" s="691"/>
      <c r="AR16" s="691"/>
      <c r="AS16" s="691"/>
      <c r="AT16" s="69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6"/>
      <c r="C17" s="666"/>
      <c r="D17" s="667"/>
      <c r="E17" s="689"/>
      <c r="F17" s="672"/>
      <c r="G17" s="672"/>
      <c r="H17" s="672"/>
      <c r="I17" s="672"/>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693"/>
      <c r="AP17" s="694"/>
      <c r="AQ17" s="694"/>
      <c r="AR17" s="694"/>
      <c r="AS17" s="694"/>
      <c r="AT17" s="69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6"/>
      <c r="C18" s="666"/>
      <c r="D18" s="667"/>
      <c r="E18" s="671"/>
      <c r="F18" s="672"/>
      <c r="G18" s="672"/>
      <c r="H18" s="672"/>
      <c r="I18" s="672"/>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693"/>
      <c r="AP18" s="694"/>
      <c r="AQ18" s="694"/>
      <c r="AR18" s="694"/>
      <c r="AS18" s="694"/>
      <c r="AT18" s="69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6"/>
      <c r="C19" s="666"/>
      <c r="D19" s="667"/>
      <c r="E19" s="671"/>
      <c r="F19" s="672"/>
      <c r="G19" s="672"/>
      <c r="H19" s="672"/>
      <c r="I19" s="672"/>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693"/>
      <c r="AP19" s="694"/>
      <c r="AQ19" s="694"/>
      <c r="AR19" s="694"/>
      <c r="AS19" s="694"/>
      <c r="AT19" s="69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6"/>
      <c r="C20" s="666"/>
      <c r="D20" s="667"/>
      <c r="E20" s="671"/>
      <c r="F20" s="672"/>
      <c r="G20" s="672"/>
      <c r="H20" s="672"/>
      <c r="I20" s="672"/>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693"/>
      <c r="AP20" s="694"/>
      <c r="AQ20" s="694"/>
      <c r="AR20" s="694"/>
      <c r="AS20" s="694"/>
      <c r="AT20" s="69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6"/>
      <c r="C21" s="666"/>
      <c r="D21" s="667"/>
      <c r="E21" s="671"/>
      <c r="F21" s="672"/>
      <c r="G21" s="672"/>
      <c r="H21" s="672"/>
      <c r="I21" s="672"/>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693"/>
      <c r="AP21" s="694"/>
      <c r="AQ21" s="694"/>
      <c r="AR21" s="694"/>
      <c r="AS21" s="694"/>
      <c r="AT21" s="69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6"/>
      <c r="C22" s="666"/>
      <c r="D22" s="667"/>
      <c r="E22" s="671"/>
      <c r="F22" s="672"/>
      <c r="G22" s="672"/>
      <c r="H22" s="672"/>
      <c r="I22" s="672"/>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693"/>
      <c r="AP22" s="694"/>
      <c r="AQ22" s="694"/>
      <c r="AR22" s="694"/>
      <c r="AS22" s="694"/>
      <c r="AT22" s="69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6"/>
      <c r="C23" s="666"/>
      <c r="D23" s="667"/>
      <c r="E23" s="671"/>
      <c r="F23" s="672"/>
      <c r="G23" s="672"/>
      <c r="H23" s="672"/>
      <c r="I23" s="672"/>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6"/>
      <c r="C24" s="666"/>
      <c r="D24" s="667"/>
      <c r="E24" s="671"/>
      <c r="F24" s="672"/>
      <c r="G24" s="672"/>
      <c r="H24" s="672"/>
      <c r="I24" s="672"/>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6"/>
      <c r="C25" s="666"/>
      <c r="D25" s="667"/>
      <c r="E25" s="674"/>
      <c r="F25" s="675"/>
      <c r="G25" s="675"/>
      <c r="H25" s="675"/>
      <c r="I25" s="675"/>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696"/>
      <c r="AP25" s="697"/>
      <c r="AQ25" s="697"/>
      <c r="AR25" s="697"/>
      <c r="AS25" s="697"/>
      <c r="AT25" s="69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6"/>
      <c r="C26" s="666"/>
      <c r="D26" s="667"/>
      <c r="E26" s="668" t="s">
        <v>1061</v>
      </c>
      <c r="F26" s="669"/>
      <c r="G26" s="669"/>
      <c r="H26" s="669"/>
      <c r="I26" s="670"/>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699" t="s">
        <v>9</v>
      </c>
      <c r="AP26" s="700"/>
      <c r="AQ26" s="700"/>
      <c r="AR26" s="700"/>
      <c r="AS26" s="700"/>
      <c r="AT26" s="70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6"/>
      <c r="C27" s="666"/>
      <c r="D27" s="667"/>
      <c r="E27" s="689"/>
      <c r="F27" s="672"/>
      <c r="G27" s="672"/>
      <c r="H27" s="672"/>
      <c r="I27" s="673"/>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02"/>
      <c r="AP27" s="703"/>
      <c r="AQ27" s="703"/>
      <c r="AR27" s="703"/>
      <c r="AS27" s="703"/>
      <c r="AT27" s="70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6"/>
      <c r="C28" s="666"/>
      <c r="D28" s="667"/>
      <c r="E28" s="671"/>
      <c r="F28" s="672"/>
      <c r="G28" s="672"/>
      <c r="H28" s="672"/>
      <c r="I28" s="673"/>
      <c r="J28" s="283" t="str">
        <f>IF(AND('Mapa final'!$Y$22="Media",'Mapa final'!$AA$22="Leve"),CONCATENATE("R3C",'Mapa final'!$O$22),"")</f>
        <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02"/>
      <c r="AP28" s="703"/>
      <c r="AQ28" s="703"/>
      <c r="AR28" s="703"/>
      <c r="AS28" s="703"/>
      <c r="AT28" s="70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6"/>
      <c r="C29" s="666"/>
      <c r="D29" s="667"/>
      <c r="E29" s="671"/>
      <c r="F29" s="672"/>
      <c r="G29" s="672"/>
      <c r="H29" s="672"/>
      <c r="I29" s="673"/>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02"/>
      <c r="AP29" s="703"/>
      <c r="AQ29" s="703"/>
      <c r="AR29" s="703"/>
      <c r="AS29" s="703"/>
      <c r="AT29" s="70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6"/>
      <c r="C30" s="666"/>
      <c r="D30" s="667"/>
      <c r="E30" s="671"/>
      <c r="F30" s="672"/>
      <c r="G30" s="672"/>
      <c r="H30" s="672"/>
      <c r="I30" s="673"/>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02"/>
      <c r="AP30" s="703"/>
      <c r="AQ30" s="703"/>
      <c r="AR30" s="703"/>
      <c r="AS30" s="703"/>
      <c r="AT30" s="70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6"/>
      <c r="C31" s="666"/>
      <c r="D31" s="667"/>
      <c r="E31" s="671"/>
      <c r="F31" s="672"/>
      <c r="G31" s="672"/>
      <c r="H31" s="672"/>
      <c r="I31" s="673"/>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02"/>
      <c r="AP31" s="703"/>
      <c r="AQ31" s="703"/>
      <c r="AR31" s="703"/>
      <c r="AS31" s="703"/>
      <c r="AT31" s="70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6"/>
      <c r="C32" s="666"/>
      <c r="D32" s="667"/>
      <c r="E32" s="671"/>
      <c r="F32" s="672"/>
      <c r="G32" s="672"/>
      <c r="H32" s="672"/>
      <c r="I32" s="673"/>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02"/>
      <c r="AP32" s="703"/>
      <c r="AQ32" s="703"/>
      <c r="AR32" s="703"/>
      <c r="AS32" s="703"/>
      <c r="AT32" s="70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6"/>
      <c r="C33" s="666"/>
      <c r="D33" s="667"/>
      <c r="E33" s="671"/>
      <c r="F33" s="672"/>
      <c r="G33" s="672"/>
      <c r="H33" s="672"/>
      <c r="I33" s="673"/>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02"/>
      <c r="AP33" s="703"/>
      <c r="AQ33" s="703"/>
      <c r="AR33" s="703"/>
      <c r="AS33" s="703"/>
      <c r="AT33" s="70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6"/>
      <c r="C34" s="666"/>
      <c r="D34" s="667"/>
      <c r="E34" s="671"/>
      <c r="F34" s="672"/>
      <c r="G34" s="672"/>
      <c r="H34" s="672"/>
      <c r="I34" s="673"/>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02"/>
      <c r="AP34" s="703"/>
      <c r="AQ34" s="703"/>
      <c r="AR34" s="703"/>
      <c r="AS34" s="703"/>
      <c r="AT34" s="70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6"/>
      <c r="C35" s="666"/>
      <c r="D35" s="667"/>
      <c r="E35" s="674"/>
      <c r="F35" s="675"/>
      <c r="G35" s="675"/>
      <c r="H35" s="675"/>
      <c r="I35" s="676"/>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05"/>
      <c r="AP35" s="706"/>
      <c r="AQ35" s="706"/>
      <c r="AR35" s="706"/>
      <c r="AS35" s="706"/>
      <c r="AT35" s="70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6"/>
      <c r="C36" s="666"/>
      <c r="D36" s="667"/>
      <c r="E36" s="668" t="s">
        <v>1062</v>
      </c>
      <c r="F36" s="669"/>
      <c r="G36" s="669"/>
      <c r="H36" s="669"/>
      <c r="I36" s="669"/>
      <c r="J36" s="289" t="str">
        <f>IF(AND('Mapa final'!$Y$10="Baja",'Mapa final'!$AA$10="Leve"),CONCATENATE("R1C",'Mapa final'!$O$10),"")</f>
        <v>R1C1</v>
      </c>
      <c r="K36" s="290" t="str">
        <f>IF(AND('Mapa final'!$Y$11="Baja",'Mapa final'!$AA$11="Leve"),CONCATENATE("R1C",'Mapa final'!$O$11),"")</f>
        <v>R1C2</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08" t="s">
        <v>1063</v>
      </c>
      <c r="AP36" s="709"/>
      <c r="AQ36" s="709"/>
      <c r="AR36" s="709"/>
      <c r="AS36" s="709"/>
      <c r="AT36" s="71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6"/>
      <c r="C37" s="666"/>
      <c r="D37" s="667"/>
      <c r="E37" s="689"/>
      <c r="F37" s="672"/>
      <c r="G37" s="672"/>
      <c r="H37" s="672"/>
      <c r="I37" s="672"/>
      <c r="J37" s="292" t="str">
        <f>IF(AND('Mapa final'!$Y$16="Baja",'Mapa final'!$AA$16="Leve"),CONCATENATE("R2C",'Mapa final'!$O$16),"")</f>
        <v/>
      </c>
      <c r="K37" s="293" t="str">
        <f>IF(AND('Mapa final'!$Y$17="Baja",'Mapa final'!$AA$17="Leve"),CONCATENATE("R2C",'Mapa final'!$O$17),"")</f>
        <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11"/>
      <c r="AP37" s="712"/>
      <c r="AQ37" s="712"/>
      <c r="AR37" s="712"/>
      <c r="AS37" s="712"/>
      <c r="AT37" s="71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6"/>
      <c r="C38" s="666"/>
      <c r="D38" s="667"/>
      <c r="E38" s="671"/>
      <c r="F38" s="672"/>
      <c r="G38" s="672"/>
      <c r="H38" s="672"/>
      <c r="I38" s="672"/>
      <c r="J38" s="292" t="str">
        <f>IF(AND('Mapa final'!$Y$22="Baja",'Mapa final'!$AA$22="Leve"),CONCATENATE("R3C",'Mapa final'!$O$22),"")</f>
        <v/>
      </c>
      <c r="K38" s="293" t="str">
        <f>IF(AND('Mapa final'!$Y$23="Baja",'Mapa final'!$AA$23="Leve"),CONCATENATE("R3C",'Mapa final'!$O$23),"")</f>
        <v/>
      </c>
      <c r="L38" s="293" t="str">
        <f>IF(AND('Mapa final'!$Y$24="Baja",'Mapa final'!$AA$24="Leve"),CONCATENATE("R3C",'Mapa final'!$O$24),"")</f>
        <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11"/>
      <c r="AP38" s="712"/>
      <c r="AQ38" s="712"/>
      <c r="AR38" s="712"/>
      <c r="AS38" s="712"/>
      <c r="AT38" s="71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6"/>
      <c r="C39" s="666"/>
      <c r="D39" s="667"/>
      <c r="E39" s="671"/>
      <c r="F39" s="672"/>
      <c r="G39" s="672"/>
      <c r="H39" s="672"/>
      <c r="I39" s="672"/>
      <c r="J39" s="292" t="str">
        <f>IF(AND('Mapa final'!$Y$28="Baja",'Mapa final'!$AA$28="Leve"),CONCATENATE("R4C",'Mapa final'!$O$28),"")</f>
        <v/>
      </c>
      <c r="K39" s="293" t="str">
        <f>IF(AND('Mapa final'!$Y$29="Baja",'Mapa final'!$AA$29="Leve"),CONCATENATE("R4C",'Mapa final'!$O$29),"")</f>
        <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11"/>
      <c r="AP39" s="712"/>
      <c r="AQ39" s="712"/>
      <c r="AR39" s="712"/>
      <c r="AS39" s="712"/>
      <c r="AT39" s="71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6"/>
      <c r="C40" s="666"/>
      <c r="D40" s="667"/>
      <c r="E40" s="671"/>
      <c r="F40" s="672"/>
      <c r="G40" s="672"/>
      <c r="H40" s="672"/>
      <c r="I40" s="672"/>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11"/>
      <c r="AP40" s="712"/>
      <c r="AQ40" s="712"/>
      <c r="AR40" s="712"/>
      <c r="AS40" s="712"/>
      <c r="AT40" s="71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6"/>
      <c r="C41" s="666"/>
      <c r="D41" s="667"/>
      <c r="E41" s="671"/>
      <c r="F41" s="672"/>
      <c r="G41" s="672"/>
      <c r="H41" s="672"/>
      <c r="I41" s="672"/>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11"/>
      <c r="AP41" s="712"/>
      <c r="AQ41" s="712"/>
      <c r="AR41" s="712"/>
      <c r="AS41" s="712"/>
      <c r="AT41" s="71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6"/>
      <c r="C42" s="666"/>
      <c r="D42" s="667"/>
      <c r="E42" s="671"/>
      <c r="F42" s="672"/>
      <c r="G42" s="672"/>
      <c r="H42" s="672"/>
      <c r="I42" s="672"/>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11"/>
      <c r="AP42" s="712"/>
      <c r="AQ42" s="712"/>
      <c r="AR42" s="712"/>
      <c r="AS42" s="712"/>
      <c r="AT42" s="71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6"/>
      <c r="C43" s="666"/>
      <c r="D43" s="667"/>
      <c r="E43" s="671"/>
      <c r="F43" s="672"/>
      <c r="G43" s="672"/>
      <c r="H43" s="672"/>
      <c r="I43" s="672"/>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11"/>
      <c r="AP43" s="712"/>
      <c r="AQ43" s="712"/>
      <c r="AR43" s="712"/>
      <c r="AS43" s="712"/>
      <c r="AT43" s="71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6"/>
      <c r="C44" s="666"/>
      <c r="D44" s="667"/>
      <c r="E44" s="671"/>
      <c r="F44" s="672"/>
      <c r="G44" s="672"/>
      <c r="H44" s="672"/>
      <c r="I44" s="672"/>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11"/>
      <c r="AP44" s="712"/>
      <c r="AQ44" s="712"/>
      <c r="AR44" s="712"/>
      <c r="AS44" s="712"/>
      <c r="AT44" s="71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6"/>
      <c r="C45" s="666"/>
      <c r="D45" s="667"/>
      <c r="E45" s="674"/>
      <c r="F45" s="675"/>
      <c r="G45" s="675"/>
      <c r="H45" s="675"/>
      <c r="I45" s="675"/>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14"/>
      <c r="AP45" s="715"/>
      <c r="AQ45" s="715"/>
      <c r="AR45" s="715"/>
      <c r="AS45" s="715"/>
      <c r="AT45" s="716"/>
    </row>
    <row r="46" spans="1:80" ht="46.5" customHeight="1" x14ac:dyDescent="0.35">
      <c r="A46" s="15"/>
      <c r="B46" s="666"/>
      <c r="C46" s="666"/>
      <c r="D46" s="667"/>
      <c r="E46" s="668" t="s">
        <v>1064</v>
      </c>
      <c r="F46" s="669"/>
      <c r="G46" s="669"/>
      <c r="H46" s="669"/>
      <c r="I46" s="670"/>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R1C3</v>
      </c>
      <c r="M46" s="290" t="str">
        <f>IF(AND('Mapa final'!$Y$13="Muy Baja",'Mapa final'!$AA$13="Leve"),CONCATENATE("R1C",'Mapa final'!$O$13),"")</f>
        <v>R1C4</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6"/>
      <c r="C47" s="666"/>
      <c r="D47" s="667"/>
      <c r="E47" s="689"/>
      <c r="F47" s="672"/>
      <c r="G47" s="672"/>
      <c r="H47" s="672"/>
      <c r="I47" s="673"/>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6"/>
      <c r="C48" s="666"/>
      <c r="D48" s="667"/>
      <c r="E48" s="689"/>
      <c r="F48" s="672"/>
      <c r="G48" s="672"/>
      <c r="H48" s="672"/>
      <c r="I48" s="673"/>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6"/>
      <c r="C49" s="666"/>
      <c r="D49" s="667"/>
      <c r="E49" s="671"/>
      <c r="F49" s="672"/>
      <c r="G49" s="672"/>
      <c r="H49" s="672"/>
      <c r="I49" s="673"/>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6"/>
      <c r="C50" s="666"/>
      <c r="D50" s="667"/>
      <c r="E50" s="671"/>
      <c r="F50" s="672"/>
      <c r="G50" s="672"/>
      <c r="H50" s="672"/>
      <c r="I50" s="673"/>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6"/>
      <c r="C51" s="666"/>
      <c r="D51" s="667"/>
      <c r="E51" s="671"/>
      <c r="F51" s="672"/>
      <c r="G51" s="672"/>
      <c r="H51" s="672"/>
      <c r="I51" s="673"/>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6"/>
      <c r="C52" s="666"/>
      <c r="D52" s="667"/>
      <c r="E52" s="671"/>
      <c r="F52" s="672"/>
      <c r="G52" s="672"/>
      <c r="H52" s="672"/>
      <c r="I52" s="673"/>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6"/>
      <c r="C53" s="666"/>
      <c r="D53" s="667"/>
      <c r="E53" s="671"/>
      <c r="F53" s="672"/>
      <c r="G53" s="672"/>
      <c r="H53" s="672"/>
      <c r="I53" s="673"/>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6"/>
      <c r="C54" s="666"/>
      <c r="D54" s="667"/>
      <c r="E54" s="671"/>
      <c r="F54" s="672"/>
      <c r="G54" s="672"/>
      <c r="H54" s="672"/>
      <c r="I54" s="673"/>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6"/>
      <c r="C55" s="666"/>
      <c r="D55" s="667"/>
      <c r="E55" s="674"/>
      <c r="F55" s="675"/>
      <c r="G55" s="675"/>
      <c r="H55" s="675"/>
      <c r="I55" s="676"/>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8" t="s">
        <v>1065</v>
      </c>
      <c r="K56" s="669"/>
      <c r="L56" s="669"/>
      <c r="M56" s="669"/>
      <c r="N56" s="669"/>
      <c r="O56" s="670"/>
      <c r="P56" s="668" t="s">
        <v>1066</v>
      </c>
      <c r="Q56" s="669"/>
      <c r="R56" s="669"/>
      <c r="S56" s="669"/>
      <c r="T56" s="669"/>
      <c r="U56" s="670"/>
      <c r="V56" s="668" t="s">
        <v>1067</v>
      </c>
      <c r="W56" s="669"/>
      <c r="X56" s="669"/>
      <c r="Y56" s="669"/>
      <c r="Z56" s="669"/>
      <c r="AA56" s="670"/>
      <c r="AB56" s="668" t="s">
        <v>1068</v>
      </c>
      <c r="AC56" s="677"/>
      <c r="AD56" s="669"/>
      <c r="AE56" s="669"/>
      <c r="AF56" s="669"/>
      <c r="AG56" s="670"/>
      <c r="AH56" s="668" t="s">
        <v>1069</v>
      </c>
      <c r="AI56" s="669"/>
      <c r="AJ56" s="669"/>
      <c r="AK56" s="669"/>
      <c r="AL56" s="669"/>
      <c r="AM56" s="6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1"/>
      <c r="K57" s="672"/>
      <c r="L57" s="672"/>
      <c r="M57" s="672"/>
      <c r="N57" s="672"/>
      <c r="O57" s="673"/>
      <c r="P57" s="671"/>
      <c r="Q57" s="672"/>
      <c r="R57" s="672"/>
      <c r="S57" s="672"/>
      <c r="T57" s="672"/>
      <c r="U57" s="673"/>
      <c r="V57" s="671"/>
      <c r="W57" s="672"/>
      <c r="X57" s="672"/>
      <c r="Y57" s="672"/>
      <c r="Z57" s="672"/>
      <c r="AA57" s="673"/>
      <c r="AB57" s="671"/>
      <c r="AC57" s="672"/>
      <c r="AD57" s="672"/>
      <c r="AE57" s="672"/>
      <c r="AF57" s="672"/>
      <c r="AG57" s="673"/>
      <c r="AH57" s="671"/>
      <c r="AI57" s="672"/>
      <c r="AJ57" s="672"/>
      <c r="AK57" s="672"/>
      <c r="AL57" s="672"/>
      <c r="AM57" s="6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1"/>
      <c r="K58" s="672"/>
      <c r="L58" s="672"/>
      <c r="M58" s="672"/>
      <c r="N58" s="672"/>
      <c r="O58" s="673"/>
      <c r="P58" s="671"/>
      <c r="Q58" s="672"/>
      <c r="R58" s="672"/>
      <c r="S58" s="672"/>
      <c r="T58" s="672"/>
      <c r="U58" s="673"/>
      <c r="V58" s="671"/>
      <c r="W58" s="672"/>
      <c r="X58" s="672"/>
      <c r="Y58" s="672"/>
      <c r="Z58" s="672"/>
      <c r="AA58" s="673"/>
      <c r="AB58" s="671"/>
      <c r="AC58" s="672"/>
      <c r="AD58" s="672"/>
      <c r="AE58" s="672"/>
      <c r="AF58" s="672"/>
      <c r="AG58" s="673"/>
      <c r="AH58" s="671"/>
      <c r="AI58" s="672"/>
      <c r="AJ58" s="672"/>
      <c r="AK58" s="672"/>
      <c r="AL58" s="672"/>
      <c r="AM58" s="6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1"/>
      <c r="K59" s="672"/>
      <c r="L59" s="672"/>
      <c r="M59" s="672"/>
      <c r="N59" s="672"/>
      <c r="O59" s="673"/>
      <c r="P59" s="671"/>
      <c r="Q59" s="672"/>
      <c r="R59" s="672"/>
      <c r="S59" s="672"/>
      <c r="T59" s="672"/>
      <c r="U59" s="673"/>
      <c r="V59" s="671"/>
      <c r="W59" s="672"/>
      <c r="X59" s="672"/>
      <c r="Y59" s="672"/>
      <c r="Z59" s="672"/>
      <c r="AA59" s="673"/>
      <c r="AB59" s="671"/>
      <c r="AC59" s="672"/>
      <c r="AD59" s="672"/>
      <c r="AE59" s="672"/>
      <c r="AF59" s="672"/>
      <c r="AG59" s="673"/>
      <c r="AH59" s="671"/>
      <c r="AI59" s="672"/>
      <c r="AJ59" s="672"/>
      <c r="AK59" s="672"/>
      <c r="AL59" s="672"/>
      <c r="AM59" s="6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1"/>
      <c r="K60" s="672"/>
      <c r="L60" s="672"/>
      <c r="M60" s="672"/>
      <c r="N60" s="672"/>
      <c r="O60" s="673"/>
      <c r="P60" s="671"/>
      <c r="Q60" s="672"/>
      <c r="R60" s="672"/>
      <c r="S60" s="672"/>
      <c r="T60" s="672"/>
      <c r="U60" s="673"/>
      <c r="V60" s="671"/>
      <c r="W60" s="672"/>
      <c r="X60" s="672"/>
      <c r="Y60" s="672"/>
      <c r="Z60" s="672"/>
      <c r="AA60" s="673"/>
      <c r="AB60" s="671"/>
      <c r="AC60" s="672"/>
      <c r="AD60" s="672"/>
      <c r="AE60" s="672"/>
      <c r="AF60" s="672"/>
      <c r="AG60" s="673"/>
      <c r="AH60" s="671"/>
      <c r="AI60" s="672"/>
      <c r="AJ60" s="672"/>
      <c r="AK60" s="672"/>
      <c r="AL60" s="672"/>
      <c r="AM60" s="6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4"/>
      <c r="K61" s="675"/>
      <c r="L61" s="675"/>
      <c r="M61" s="675"/>
      <c r="N61" s="675"/>
      <c r="O61" s="676"/>
      <c r="P61" s="674"/>
      <c r="Q61" s="675"/>
      <c r="R61" s="675"/>
      <c r="S61" s="675"/>
      <c r="T61" s="675"/>
      <c r="U61" s="676"/>
      <c r="V61" s="674"/>
      <c r="W61" s="675"/>
      <c r="X61" s="675"/>
      <c r="Y61" s="675"/>
      <c r="Z61" s="675"/>
      <c r="AA61" s="676"/>
      <c r="AB61" s="674"/>
      <c r="AC61" s="675"/>
      <c r="AD61" s="675"/>
      <c r="AE61" s="675"/>
      <c r="AF61" s="675"/>
      <c r="AG61" s="676"/>
      <c r="AH61" s="674"/>
      <c r="AI61" s="675"/>
      <c r="AJ61" s="675"/>
      <c r="AK61" s="675"/>
      <c r="AL61" s="675"/>
      <c r="AM61" s="6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E8" activePane="bottomRight" state="frozen"/>
      <selection sqref="A1:AJ2"/>
      <selection pane="topRight" sqref="A1:AJ2"/>
      <selection pane="bottomLeft" sqref="A1:AJ2"/>
      <selection pane="bottomRight" activeCell="C13" sqref="C13:C1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44" customWidth="1"/>
    <col min="12" max="12" width="13.140625" style="444" customWidth="1"/>
    <col min="13" max="13" width="61.7109375" style="43" customWidth="1"/>
    <col min="14" max="14" width="33.140625" style="43" customWidth="1"/>
    <col min="15" max="15" width="41"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5" t="s">
        <v>469</v>
      </c>
      <c r="E1" s="729" t="s">
        <v>1258</v>
      </c>
      <c r="F1" s="737"/>
      <c r="G1" s="737"/>
      <c r="H1" s="737"/>
      <c r="I1" s="737"/>
      <c r="J1" s="737"/>
      <c r="K1" s="737"/>
      <c r="L1" s="737"/>
      <c r="M1" s="737"/>
      <c r="N1" s="737"/>
      <c r="O1" s="737"/>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13</v>
      </c>
      <c r="CL1" s="727"/>
    </row>
    <row r="2" spans="1:90" ht="24" customHeight="1" thickBot="1" x14ac:dyDescent="0.3">
      <c r="A2" s="115"/>
      <c r="B2" s="155"/>
      <c r="C2" s="166"/>
      <c r="D2" s="736"/>
      <c r="E2" s="729"/>
      <c r="F2" s="737"/>
      <c r="G2" s="737"/>
      <c r="H2" s="737"/>
      <c r="I2" s="737"/>
      <c r="J2" s="737"/>
      <c r="K2" s="737"/>
      <c r="L2" s="737"/>
      <c r="M2" s="737"/>
      <c r="N2" s="737"/>
      <c r="O2" s="737"/>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12</v>
      </c>
      <c r="CL2" s="727"/>
    </row>
    <row r="3" spans="1:90" s="110" customFormat="1" ht="36.75" customHeight="1" thickBot="1" x14ac:dyDescent="0.3">
      <c r="A3" s="115"/>
      <c r="B3" s="155"/>
      <c r="C3" s="167"/>
      <c r="D3" s="173" t="s">
        <v>962</v>
      </c>
      <c r="E3" s="728" t="s">
        <v>1233</v>
      </c>
      <c r="F3" s="728"/>
      <c r="G3" s="728"/>
      <c r="H3" s="728"/>
      <c r="I3" s="728"/>
      <c r="J3" s="728"/>
      <c r="K3" s="728"/>
      <c r="L3" s="728"/>
      <c r="M3" s="728"/>
      <c r="N3" s="728"/>
      <c r="O3" s="72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156</v>
      </c>
      <c r="CL3" s="731"/>
    </row>
    <row r="4" spans="1:90" ht="27" customHeight="1" x14ac:dyDescent="0.25">
      <c r="A4" s="115"/>
      <c r="B4" s="157"/>
      <c r="C4" s="158"/>
      <c r="D4" s="159"/>
      <c r="E4" s="732" t="s">
        <v>961</v>
      </c>
      <c r="F4" s="732"/>
      <c r="G4" s="732"/>
      <c r="H4" s="732"/>
      <c r="I4" s="732"/>
      <c r="J4" s="732"/>
      <c r="K4" s="732"/>
      <c r="L4" s="732"/>
      <c r="M4" s="732"/>
      <c r="N4" s="732"/>
      <c r="O4" s="732"/>
      <c r="P4" s="160"/>
      <c r="Q4" s="142"/>
    </row>
    <row r="5" spans="1:90" ht="41.25" customHeight="1" thickBot="1" x14ac:dyDescent="0.3">
      <c r="B5" s="63" t="s">
        <v>473</v>
      </c>
      <c r="C5" s="214" t="str">
        <f>IF('Mapa final'!C4="","",'Mapa final'!C4)</f>
        <v>Seguimiento y evaluación a la gestión</v>
      </c>
      <c r="D5" s="65"/>
      <c r="F5" s="43"/>
      <c r="G5" s="43"/>
      <c r="H5" s="43"/>
      <c r="I5" s="110"/>
      <c r="J5" s="110"/>
      <c r="K5" s="110"/>
      <c r="L5" s="110"/>
      <c r="Q5" s="111"/>
    </row>
    <row r="6" spans="1:90" s="113" customFormat="1" ht="140.25" customHeight="1" thickBot="1" x14ac:dyDescent="0.3">
      <c r="A6" s="358" t="s">
        <v>462</v>
      </c>
      <c r="B6" s="445" t="s">
        <v>159</v>
      </c>
      <c r="C6" s="125" t="s">
        <v>25</v>
      </c>
      <c r="D6" s="125" t="s">
        <v>27</v>
      </c>
      <c r="E6" s="125"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14" customHeight="1" x14ac:dyDescent="0.25">
      <c r="A7" s="118" t="s">
        <v>545</v>
      </c>
      <c r="B7" s="718" t="s">
        <v>188</v>
      </c>
      <c r="C7" s="720" t="str">
        <f>IF('Mapa final'!E10="","",'Mapa final'!E10)</f>
        <v>Posibilidad de afectación reputacional por incumplimiento del Plan Anual de Auditorías Independientes de Control Interno (Visitas,  Asesorías, Acompañamientos, Evaluaciones, Seguimientos e Informes de Ley), debido al  Incumplimiento de los términos de entrega de información por parte de las dependencias</v>
      </c>
      <c r="D7" s="722" t="s">
        <v>209</v>
      </c>
      <c r="E7" s="720" t="str">
        <f>IF('Mapa final'!D10="","",'Mapa final'!D10)</f>
        <v xml:space="preserve"> Incumplimiento de los términos de entrega de información por parte de las dependencias</v>
      </c>
      <c r="F7" s="733" t="str">
        <f>IF('Mapa final'!H10="","",'Mapa final'!H10)</f>
        <v>Media</v>
      </c>
      <c r="G7" s="733" t="str">
        <f>IF('Mapa final'!L10="","",'Mapa final'!L10)</f>
        <v>Leve</v>
      </c>
      <c r="H7" s="73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56" t="str">
        <f>IF('Mapa final'!Y10="","",'Mapa final'!Y10)</f>
        <v>Baja</v>
      </c>
      <c r="J7" s="356" t="str">
        <f>IF('Mapa final'!AA10="","",'Mapa final'!AA10)</f>
        <v>Leve</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56" t="str">
        <f>IF('Mapa final'!AD10="","",'Mapa final'!AD10)</f>
        <v/>
      </c>
      <c r="M7" s="357"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428" t="s">
        <v>1265</v>
      </c>
      <c r="O7" s="428" t="s">
        <v>1257</v>
      </c>
      <c r="P7" s="428" t="s">
        <v>1259</v>
      </c>
      <c r="Q7" s="429" t="s">
        <v>1301</v>
      </c>
    </row>
    <row r="8" spans="1:90" ht="105" customHeight="1" x14ac:dyDescent="0.25">
      <c r="A8" s="118" t="s">
        <v>546</v>
      </c>
      <c r="B8" s="719"/>
      <c r="C8" s="721"/>
      <c r="D8" s="723"/>
      <c r="E8" s="721"/>
      <c r="F8" s="724"/>
      <c r="G8" s="724"/>
      <c r="H8" s="717"/>
      <c r="I8" s="356" t="str">
        <f>IF('Mapa final'!Y11="","",'Mapa final'!Y11)</f>
        <v>Baja</v>
      </c>
      <c r="J8" s="356" t="str">
        <f>IF('Mapa final'!AA11="","",'Mapa final'!AA11)</f>
        <v>Leve</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356" t="str">
        <f>IF('Mapa final'!AD11="","",'Mapa final'!AD11)</f>
        <v/>
      </c>
      <c r="M8" s="357"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428" t="s">
        <v>1266</v>
      </c>
      <c r="O8" s="428" t="s">
        <v>1257</v>
      </c>
      <c r="P8" s="428" t="s">
        <v>1259</v>
      </c>
      <c r="Q8" s="429" t="s">
        <v>1302</v>
      </c>
    </row>
    <row r="9" spans="1:90" ht="103.5" customHeight="1" x14ac:dyDescent="0.25">
      <c r="A9" s="118" t="s">
        <v>547</v>
      </c>
      <c r="B9" s="719"/>
      <c r="C9" s="721"/>
      <c r="D9" s="723"/>
      <c r="E9" s="721"/>
      <c r="F9" s="724"/>
      <c r="G9" s="724"/>
      <c r="H9" s="717"/>
      <c r="I9" s="356" t="str">
        <f>IF('Mapa final'!Y12="","",'Mapa final'!Y12)</f>
        <v>Muy Baja</v>
      </c>
      <c r="J9" s="356" t="str">
        <f>IF('Mapa final'!AA12="","",'Mapa final'!AA12)</f>
        <v>Leve</v>
      </c>
      <c r="K9" s="356" t="str">
        <f t="shared" si="0"/>
        <v>Bajo</v>
      </c>
      <c r="L9" s="356" t="str">
        <f>IF('Mapa final'!AD12="","",'Mapa final'!AD12)</f>
        <v/>
      </c>
      <c r="M9" s="357"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428" t="s">
        <v>1255</v>
      </c>
      <c r="O9" s="428" t="s">
        <v>1257</v>
      </c>
      <c r="P9" s="428" t="s">
        <v>1267</v>
      </c>
      <c r="Q9" s="429" t="s">
        <v>1303</v>
      </c>
    </row>
    <row r="10" spans="1:90" ht="111.75" customHeight="1" x14ac:dyDescent="0.25">
      <c r="A10" s="118" t="s">
        <v>548</v>
      </c>
      <c r="B10" s="719"/>
      <c r="C10" s="721"/>
      <c r="D10" s="723"/>
      <c r="E10" s="721"/>
      <c r="F10" s="724"/>
      <c r="G10" s="724"/>
      <c r="H10" s="717"/>
      <c r="I10" s="356" t="str">
        <f>IF('Mapa final'!Y13="","",'Mapa final'!Y13)</f>
        <v>Muy Baja</v>
      </c>
      <c r="J10" s="356" t="str">
        <f>IF('Mapa final'!AA13="","",'Mapa final'!AA13)</f>
        <v>Leve</v>
      </c>
      <c r="K10" s="356" t="str">
        <f t="shared" si="0"/>
        <v>Bajo</v>
      </c>
      <c r="L10" s="356" t="str">
        <f>IF('Mapa final'!AD13="","",'Mapa final'!AD13)</f>
        <v>Aceptar</v>
      </c>
      <c r="M10" s="357"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428" t="s">
        <v>1269</v>
      </c>
      <c r="O10" s="428" t="s">
        <v>1256</v>
      </c>
      <c r="P10" s="428" t="s">
        <v>1267</v>
      </c>
      <c r="Q10" s="429" t="s">
        <v>1260</v>
      </c>
    </row>
    <row r="11" spans="1:90" ht="43.5" customHeight="1" x14ac:dyDescent="0.25">
      <c r="A11" s="118" t="s">
        <v>549</v>
      </c>
      <c r="B11" s="719"/>
      <c r="C11" s="721"/>
      <c r="D11" s="723"/>
      <c r="E11" s="721"/>
      <c r="F11" s="724"/>
      <c r="G11" s="724"/>
      <c r="H11" s="717"/>
      <c r="I11" s="356" t="str">
        <f>IF('Mapa final'!Y14="","",'Mapa final'!Y14)</f>
        <v/>
      </c>
      <c r="J11" s="356" t="str">
        <f>IF('Mapa final'!AA14="","",'Mapa final'!AA14)</f>
        <v/>
      </c>
      <c r="K11" s="356" t="str">
        <f t="shared" si="0"/>
        <v/>
      </c>
      <c r="L11" s="356" t="str">
        <f>IF('Mapa final'!AD14="","",'Mapa final'!AD14)</f>
        <v/>
      </c>
      <c r="M11" s="357" t="str">
        <f>IF('Mapa final'!P14="","",'Mapa final'!P14)</f>
        <v/>
      </c>
      <c r="N11" s="428"/>
      <c r="O11" s="428"/>
      <c r="P11" s="428"/>
      <c r="Q11" s="429"/>
    </row>
    <row r="12" spans="1:90" ht="43.5" customHeight="1" thickBot="1" x14ac:dyDescent="0.3">
      <c r="A12" s="118" t="s">
        <v>550</v>
      </c>
      <c r="B12" s="719"/>
      <c r="C12" s="721"/>
      <c r="D12" s="723"/>
      <c r="E12" s="721"/>
      <c r="F12" s="724"/>
      <c r="G12" s="724"/>
      <c r="H12" s="717"/>
      <c r="I12" s="356" t="str">
        <f>IF('Mapa final'!Y15="","",'Mapa final'!Y15)</f>
        <v/>
      </c>
      <c r="J12" s="356" t="str">
        <f>IF('Mapa final'!AA15="","",'Mapa final'!AA15)</f>
        <v/>
      </c>
      <c r="K12" s="356" t="str">
        <f t="shared" si="0"/>
        <v/>
      </c>
      <c r="L12" s="356" t="str">
        <f>IF('Mapa final'!AD15="","",'Mapa final'!AD15)</f>
        <v/>
      </c>
      <c r="M12" s="357" t="str">
        <f>IF('Mapa final'!P15="","",'Mapa final'!P15)</f>
        <v/>
      </c>
      <c r="N12" s="428"/>
      <c r="O12" s="428"/>
      <c r="P12" s="428"/>
      <c r="Q12" s="429"/>
    </row>
    <row r="13" spans="1:90" ht="43.5" customHeight="1" x14ac:dyDescent="0.25">
      <c r="A13" s="118" t="s">
        <v>551</v>
      </c>
      <c r="B13" s="718"/>
      <c r="C13" s="720" t="str">
        <f>IF('Mapa final'!E16="","",'Mapa final'!E16)</f>
        <v/>
      </c>
      <c r="D13" s="725"/>
      <c r="E13" s="720" t="str">
        <f>IF('Mapa final'!D16="","",'Mapa final'!D16)</f>
        <v/>
      </c>
      <c r="F13" s="724" t="str">
        <f>IF('Mapa final'!H16="","",'Mapa final'!H16)</f>
        <v/>
      </c>
      <c r="G13" s="724" t="str">
        <f>IF('Mapa final'!L16="","",'Mapa final'!L16)</f>
        <v/>
      </c>
      <c r="H13" s="71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final'!Y16="","",'Mapa final'!Y16)</f>
        <v/>
      </c>
      <c r="J13" s="356" t="str">
        <f>IF('Mapa final'!AA16="","",'Mapa final'!AA16)</f>
        <v/>
      </c>
      <c r="K13" s="356" t="str">
        <f t="shared" si="0"/>
        <v/>
      </c>
      <c r="L13" s="356" t="str">
        <f>IF('Mapa final'!AD16="","",'Mapa final'!AD16)</f>
        <v/>
      </c>
      <c r="M13" s="357" t="str">
        <f>IF('Mapa final'!P16="","",'Mapa final'!P16)</f>
        <v/>
      </c>
      <c r="N13" s="428"/>
      <c r="O13" s="428"/>
      <c r="P13" s="428"/>
      <c r="Q13" s="429"/>
    </row>
    <row r="14" spans="1:90" ht="43.5" customHeight="1" x14ac:dyDescent="0.25">
      <c r="A14" s="118" t="s">
        <v>552</v>
      </c>
      <c r="B14" s="719"/>
      <c r="C14" s="721"/>
      <c r="D14" s="723"/>
      <c r="E14" s="721"/>
      <c r="F14" s="724"/>
      <c r="G14" s="724"/>
      <c r="H14" s="717"/>
      <c r="I14" s="356" t="str">
        <f>IF('Mapa final'!Y17="","",'Mapa final'!Y17)</f>
        <v/>
      </c>
      <c r="J14" s="356" t="str">
        <f>IF('Mapa final'!AA17="","",'Mapa final'!AA17)</f>
        <v/>
      </c>
      <c r="K14" s="356" t="str">
        <f t="shared" si="0"/>
        <v/>
      </c>
      <c r="L14" s="356" t="str">
        <f>IF('Mapa final'!AD17="","",'Mapa final'!AD17)</f>
        <v/>
      </c>
      <c r="M14" s="357" t="str">
        <f>IF('Mapa final'!P17="","",'Mapa final'!P17)</f>
        <v/>
      </c>
      <c r="N14" s="428"/>
      <c r="O14" s="428"/>
      <c r="P14" s="428"/>
      <c r="Q14" s="429"/>
    </row>
    <row r="15" spans="1:90" ht="43.5" customHeight="1" x14ac:dyDescent="0.25">
      <c r="A15" s="118" t="s">
        <v>553</v>
      </c>
      <c r="B15" s="719"/>
      <c r="C15" s="721"/>
      <c r="D15" s="723"/>
      <c r="E15" s="721"/>
      <c r="F15" s="724"/>
      <c r="G15" s="724"/>
      <c r="H15" s="717"/>
      <c r="I15" s="356" t="str">
        <f>IF('Mapa final'!Y18="","",'Mapa final'!Y18)</f>
        <v/>
      </c>
      <c r="J15" s="356" t="str">
        <f>IF('Mapa final'!AA18="","",'Mapa final'!AA18)</f>
        <v/>
      </c>
      <c r="K15" s="356" t="str">
        <f t="shared" si="0"/>
        <v/>
      </c>
      <c r="L15" s="356" t="str">
        <f>IF('Mapa final'!AD18="","",'Mapa final'!AD18)</f>
        <v/>
      </c>
      <c r="M15" s="357" t="str">
        <f>IF('Mapa final'!P18="","",'Mapa final'!P18)</f>
        <v/>
      </c>
      <c r="N15" s="428"/>
      <c r="O15" s="428"/>
      <c r="P15" s="428"/>
      <c r="Q15" s="429"/>
    </row>
    <row r="16" spans="1:90" ht="43.5" customHeight="1" x14ac:dyDescent="0.25">
      <c r="A16" s="118" t="s">
        <v>554</v>
      </c>
      <c r="B16" s="719"/>
      <c r="C16" s="721"/>
      <c r="D16" s="723"/>
      <c r="E16" s="721"/>
      <c r="F16" s="724"/>
      <c r="G16" s="724"/>
      <c r="H16" s="717"/>
      <c r="I16" s="356" t="str">
        <f>IF('Mapa final'!Y19="","",'Mapa final'!Y19)</f>
        <v/>
      </c>
      <c r="J16" s="356" t="str">
        <f>IF('Mapa final'!AA19="","",'Mapa final'!AA19)</f>
        <v/>
      </c>
      <c r="K16" s="356" t="str">
        <f t="shared" si="0"/>
        <v/>
      </c>
      <c r="L16" s="356" t="str">
        <f>IF('Mapa final'!AD19="","",'Mapa final'!AD19)</f>
        <v/>
      </c>
      <c r="M16" s="357" t="str">
        <f>IF('Mapa final'!P19="","",'Mapa final'!P19)</f>
        <v/>
      </c>
      <c r="N16" s="428"/>
      <c r="O16" s="428"/>
      <c r="P16" s="428"/>
      <c r="Q16" s="429"/>
    </row>
    <row r="17" spans="1:17" ht="43.5" customHeight="1" x14ac:dyDescent="0.25">
      <c r="A17" s="118" t="s">
        <v>555</v>
      </c>
      <c r="B17" s="719"/>
      <c r="C17" s="721"/>
      <c r="D17" s="723"/>
      <c r="E17" s="721"/>
      <c r="F17" s="724"/>
      <c r="G17" s="724"/>
      <c r="H17" s="717"/>
      <c r="I17" s="356" t="str">
        <f>IF('Mapa final'!Y20="","",'Mapa final'!Y20)</f>
        <v/>
      </c>
      <c r="J17" s="356" t="str">
        <f>IF('Mapa final'!AA20="","",'Mapa final'!AA20)</f>
        <v/>
      </c>
      <c r="K17" s="356" t="str">
        <f t="shared" si="0"/>
        <v/>
      </c>
      <c r="L17" s="356" t="str">
        <f>IF('Mapa final'!AD20="","",'Mapa final'!AD20)</f>
        <v/>
      </c>
      <c r="M17" s="357" t="str">
        <f>IF('Mapa final'!P20="","",'Mapa final'!P20)</f>
        <v/>
      </c>
      <c r="N17" s="428"/>
      <c r="O17" s="428"/>
      <c r="P17" s="428"/>
      <c r="Q17" s="429"/>
    </row>
    <row r="18" spans="1:17" ht="43.5" customHeight="1" x14ac:dyDescent="0.25">
      <c r="A18" s="118" t="s">
        <v>556</v>
      </c>
      <c r="B18" s="719"/>
      <c r="C18" s="721"/>
      <c r="D18" s="723"/>
      <c r="E18" s="721"/>
      <c r="F18" s="724"/>
      <c r="G18" s="724"/>
      <c r="H18" s="717"/>
      <c r="I18" s="356" t="str">
        <f>IF('Mapa final'!Y21="","",'Mapa final'!Y21)</f>
        <v/>
      </c>
      <c r="J18" s="356" t="str">
        <f>IF('Mapa final'!AA21="","",'Mapa final'!AA21)</f>
        <v/>
      </c>
      <c r="K18" s="356" t="str">
        <f t="shared" si="0"/>
        <v/>
      </c>
      <c r="L18" s="356" t="str">
        <f>IF('Mapa final'!AD21="","",'Mapa final'!AD21)</f>
        <v/>
      </c>
      <c r="M18" s="357" t="str">
        <f>IF('Mapa final'!P21="","",'Mapa final'!P21)</f>
        <v/>
      </c>
      <c r="N18" s="428"/>
      <c r="O18" s="428"/>
      <c r="P18" s="428"/>
      <c r="Q18" s="429"/>
    </row>
    <row r="19" spans="1:17" ht="43.5" customHeight="1" x14ac:dyDescent="0.25">
      <c r="A19" s="118" t="s">
        <v>557</v>
      </c>
      <c r="B19" s="718"/>
      <c r="C19" s="720" t="str">
        <f>IF('Mapa final'!E22="","",'Mapa final'!E22)</f>
        <v/>
      </c>
      <c r="D19" s="723"/>
      <c r="E19" s="720" t="str">
        <f>IF('Mapa final'!D22="","",'Mapa final'!D22)</f>
        <v/>
      </c>
      <c r="F19" s="724" t="str">
        <f>IF('Mapa final'!H22="","",'Mapa final'!H22)</f>
        <v/>
      </c>
      <c r="G19" s="724" t="str">
        <f>IF('Mapa final'!L22="","",'Mapa final'!L22)</f>
        <v/>
      </c>
      <c r="H19" s="71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final'!Y22="","",'Mapa final'!Y22)</f>
        <v/>
      </c>
      <c r="J19" s="356" t="str">
        <f>IF('Mapa final'!AA22="","",'Mapa final'!AA22)</f>
        <v/>
      </c>
      <c r="K19" s="356" t="str">
        <f t="shared" si="0"/>
        <v/>
      </c>
      <c r="L19" s="356" t="str">
        <f>IF('Mapa final'!AD22="","",'Mapa final'!AD22)</f>
        <v/>
      </c>
      <c r="M19" s="357" t="str">
        <f>IF('Mapa final'!P22="","",'Mapa final'!P22)</f>
        <v/>
      </c>
      <c r="N19" s="428"/>
      <c r="O19" s="428"/>
      <c r="P19" s="428"/>
      <c r="Q19" s="429"/>
    </row>
    <row r="20" spans="1:17" ht="43.5" customHeight="1" x14ac:dyDescent="0.25">
      <c r="A20" s="118" t="s">
        <v>558</v>
      </c>
      <c r="B20" s="719"/>
      <c r="C20" s="721"/>
      <c r="D20" s="723"/>
      <c r="E20" s="721"/>
      <c r="F20" s="724"/>
      <c r="G20" s="724"/>
      <c r="H20" s="717"/>
      <c r="I20" s="356" t="str">
        <f>IF('Mapa final'!Y23="","",'Mapa final'!Y23)</f>
        <v/>
      </c>
      <c r="J20" s="356" t="str">
        <f>IF('Mapa final'!AA23="","",'Mapa final'!AA23)</f>
        <v/>
      </c>
      <c r="K20" s="356" t="str">
        <f t="shared" si="0"/>
        <v/>
      </c>
      <c r="L20" s="356" t="str">
        <f>IF('Mapa final'!AD23="","",'Mapa final'!AD23)</f>
        <v/>
      </c>
      <c r="M20" s="357" t="str">
        <f>IF('Mapa final'!P23="","",'Mapa final'!P23)</f>
        <v/>
      </c>
      <c r="N20" s="428"/>
      <c r="O20" s="428"/>
      <c r="P20" s="428"/>
      <c r="Q20" s="429"/>
    </row>
    <row r="21" spans="1:17" ht="43.5" customHeight="1" x14ac:dyDescent="0.25">
      <c r="A21" s="118" t="s">
        <v>559</v>
      </c>
      <c r="B21" s="719"/>
      <c r="C21" s="721"/>
      <c r="D21" s="723"/>
      <c r="E21" s="721"/>
      <c r="F21" s="724"/>
      <c r="G21" s="724"/>
      <c r="H21" s="717"/>
      <c r="I21" s="356" t="str">
        <f>IF('Mapa final'!Y24="","",'Mapa final'!Y24)</f>
        <v/>
      </c>
      <c r="J21" s="356" t="str">
        <f>IF('Mapa final'!AA24="","",'Mapa final'!AA24)</f>
        <v/>
      </c>
      <c r="K21" s="356" t="str">
        <f t="shared" si="0"/>
        <v/>
      </c>
      <c r="L21" s="356" t="str">
        <f>IF('Mapa final'!AD24="","",'Mapa final'!AD24)</f>
        <v/>
      </c>
      <c r="M21" s="357" t="str">
        <f>IF('Mapa final'!P24="","",'Mapa final'!P24)</f>
        <v/>
      </c>
      <c r="N21" s="428"/>
      <c r="O21" s="428"/>
      <c r="P21" s="428"/>
      <c r="Q21" s="429"/>
    </row>
    <row r="22" spans="1:17" ht="43.5" customHeight="1" x14ac:dyDescent="0.25">
      <c r="A22" s="118" t="s">
        <v>560</v>
      </c>
      <c r="B22" s="719"/>
      <c r="C22" s="721"/>
      <c r="D22" s="723"/>
      <c r="E22" s="721"/>
      <c r="F22" s="724"/>
      <c r="G22" s="724"/>
      <c r="H22" s="717"/>
      <c r="I22" s="356" t="str">
        <f>IF('Mapa final'!Y25="","",'Mapa final'!Y25)</f>
        <v/>
      </c>
      <c r="J22" s="356" t="str">
        <f>IF('Mapa final'!AA25="","",'Mapa final'!AA25)</f>
        <v/>
      </c>
      <c r="K22" s="356" t="str">
        <f t="shared" si="0"/>
        <v/>
      </c>
      <c r="L22" s="356" t="str">
        <f>IF('Mapa final'!AD25="","",'Mapa final'!AD25)</f>
        <v/>
      </c>
      <c r="M22" s="357" t="str">
        <f>IF('Mapa final'!P25="","",'Mapa final'!P25)</f>
        <v/>
      </c>
      <c r="N22" s="428"/>
      <c r="O22" s="428"/>
      <c r="P22" s="428"/>
      <c r="Q22" s="429"/>
    </row>
    <row r="23" spans="1:17" ht="43.5" customHeight="1" x14ac:dyDescent="0.25">
      <c r="A23" s="118" t="s">
        <v>561</v>
      </c>
      <c r="B23" s="719"/>
      <c r="C23" s="721"/>
      <c r="D23" s="723"/>
      <c r="E23" s="721"/>
      <c r="F23" s="724"/>
      <c r="G23" s="724"/>
      <c r="H23" s="717"/>
      <c r="I23" s="356" t="str">
        <f>IF('Mapa final'!Y26="","",'Mapa final'!Y26)</f>
        <v/>
      </c>
      <c r="J23" s="356" t="str">
        <f>IF('Mapa final'!AA26="","",'Mapa final'!AA26)</f>
        <v/>
      </c>
      <c r="K23" s="356" t="str">
        <f t="shared" si="0"/>
        <v/>
      </c>
      <c r="L23" s="356" t="str">
        <f>IF('Mapa final'!AD26="","",'Mapa final'!AD26)</f>
        <v/>
      </c>
      <c r="M23" s="357" t="str">
        <f>IF('Mapa final'!P26="","",'Mapa final'!P26)</f>
        <v/>
      </c>
      <c r="N23" s="428"/>
      <c r="O23" s="428"/>
      <c r="P23" s="428"/>
      <c r="Q23" s="429"/>
    </row>
    <row r="24" spans="1:17" ht="43.5" customHeight="1" x14ac:dyDescent="0.25">
      <c r="A24" s="118" t="s">
        <v>562</v>
      </c>
      <c r="B24" s="719"/>
      <c r="C24" s="721"/>
      <c r="D24" s="723"/>
      <c r="E24" s="721"/>
      <c r="F24" s="724"/>
      <c r="G24" s="724"/>
      <c r="H24" s="717"/>
      <c r="I24" s="356" t="str">
        <f>IF('Mapa final'!Y27="","",'Mapa final'!Y27)</f>
        <v/>
      </c>
      <c r="J24" s="356" t="str">
        <f>IF('Mapa final'!AA27="","",'Mapa final'!AA27)</f>
        <v/>
      </c>
      <c r="K24" s="356" t="str">
        <f t="shared" si="0"/>
        <v/>
      </c>
      <c r="L24" s="356" t="str">
        <f>IF('Mapa final'!AD27="","",'Mapa final'!AD27)</f>
        <v/>
      </c>
      <c r="M24" s="357" t="str">
        <f>IF('Mapa final'!P27="","",'Mapa final'!P27)</f>
        <v/>
      </c>
      <c r="N24" s="428"/>
      <c r="O24" s="428"/>
      <c r="P24" s="428"/>
      <c r="Q24" s="429"/>
    </row>
    <row r="25" spans="1:17" ht="43.5" customHeight="1" x14ac:dyDescent="0.25">
      <c r="A25" s="118" t="s">
        <v>563</v>
      </c>
      <c r="B25" s="718"/>
      <c r="C25" s="720" t="str">
        <f>IF('Mapa final'!E28="","",'Mapa final'!E28)</f>
        <v/>
      </c>
      <c r="D25" s="723"/>
      <c r="E25" s="720" t="str">
        <f>IF('Mapa final'!D28="","",'Mapa final'!D28)</f>
        <v/>
      </c>
      <c r="F25" s="724" t="str">
        <f>IF('Mapa final'!H28="","",'Mapa final'!H28)</f>
        <v/>
      </c>
      <c r="G25" s="724" t="str">
        <f>IF('Mapa final'!L28="","",'Mapa final'!L28)</f>
        <v/>
      </c>
      <c r="H25" s="71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final'!Y28="","",'Mapa final'!Y28)</f>
        <v/>
      </c>
      <c r="J25" s="356" t="str">
        <f>IF('Mapa final'!AA28="","",'Mapa final'!AA28)</f>
        <v/>
      </c>
      <c r="K25" s="356" t="str">
        <f t="shared" si="0"/>
        <v/>
      </c>
      <c r="L25" s="356" t="str">
        <f>IF('Mapa final'!AD28="","",'Mapa final'!AD28)</f>
        <v/>
      </c>
      <c r="M25" s="357" t="str">
        <f>IF('Mapa final'!P28="","",'Mapa final'!P28)</f>
        <v/>
      </c>
      <c r="N25" s="428"/>
      <c r="O25" s="428"/>
      <c r="P25" s="428"/>
      <c r="Q25" s="429"/>
    </row>
    <row r="26" spans="1:17" ht="43.5" customHeight="1" x14ac:dyDescent="0.25">
      <c r="A26" s="118" t="s">
        <v>564</v>
      </c>
      <c r="B26" s="719"/>
      <c r="C26" s="721"/>
      <c r="D26" s="723"/>
      <c r="E26" s="721"/>
      <c r="F26" s="724"/>
      <c r="G26" s="724"/>
      <c r="H26" s="717"/>
      <c r="I26" s="356" t="str">
        <f>IF('Mapa final'!Y29="","",'Mapa final'!Y29)</f>
        <v/>
      </c>
      <c r="J26" s="356" t="str">
        <f>IF('Mapa final'!AA29="","",'Mapa final'!AA29)</f>
        <v/>
      </c>
      <c r="K26" s="356" t="str">
        <f t="shared" si="0"/>
        <v/>
      </c>
      <c r="L26" s="356" t="str">
        <f>IF('Mapa final'!AD29="","",'Mapa final'!AD29)</f>
        <v/>
      </c>
      <c r="M26" s="357" t="str">
        <f>IF('Mapa final'!P29="","",'Mapa final'!P29)</f>
        <v/>
      </c>
      <c r="N26" s="428"/>
      <c r="O26" s="428"/>
      <c r="P26" s="428"/>
      <c r="Q26" s="429"/>
    </row>
    <row r="27" spans="1:17" ht="43.5" customHeight="1" x14ac:dyDescent="0.25">
      <c r="A27" s="118" t="s">
        <v>565</v>
      </c>
      <c r="B27" s="719"/>
      <c r="C27" s="721"/>
      <c r="D27" s="723"/>
      <c r="E27" s="721"/>
      <c r="F27" s="724"/>
      <c r="G27" s="724"/>
      <c r="H27" s="717"/>
      <c r="I27" s="356" t="str">
        <f>IF('Mapa final'!Y30="","",'Mapa final'!Y30)</f>
        <v/>
      </c>
      <c r="J27" s="356" t="str">
        <f>IF('Mapa final'!AA30="","",'Mapa final'!AA30)</f>
        <v/>
      </c>
      <c r="K27" s="356" t="str">
        <f t="shared" si="0"/>
        <v/>
      </c>
      <c r="L27" s="356" t="str">
        <f>IF('Mapa final'!AD30="","",'Mapa final'!AD30)</f>
        <v/>
      </c>
      <c r="M27" s="357" t="str">
        <f>IF('Mapa final'!P30="","",'Mapa final'!P30)</f>
        <v/>
      </c>
      <c r="N27" s="428"/>
      <c r="O27" s="428"/>
      <c r="P27" s="428"/>
      <c r="Q27" s="429"/>
    </row>
    <row r="28" spans="1:17" ht="43.5" customHeight="1" x14ac:dyDescent="0.25">
      <c r="A28" s="118" t="s">
        <v>566</v>
      </c>
      <c r="B28" s="719"/>
      <c r="C28" s="721"/>
      <c r="D28" s="723"/>
      <c r="E28" s="721"/>
      <c r="F28" s="724"/>
      <c r="G28" s="724"/>
      <c r="H28" s="717"/>
      <c r="I28" s="356" t="str">
        <f>IF('Mapa final'!Y31="","",'Mapa final'!Y31)</f>
        <v/>
      </c>
      <c r="J28" s="356" t="str">
        <f>IF('Mapa final'!AA31="","",'Mapa final'!AA31)</f>
        <v/>
      </c>
      <c r="K28" s="356" t="str">
        <f t="shared" si="0"/>
        <v/>
      </c>
      <c r="L28" s="356" t="str">
        <f>IF('Mapa final'!AD31="","",'Mapa final'!AD31)</f>
        <v/>
      </c>
      <c r="M28" s="357" t="str">
        <f>IF('Mapa final'!P31="","",'Mapa final'!P31)</f>
        <v/>
      </c>
      <c r="N28" s="428"/>
      <c r="O28" s="428"/>
      <c r="P28" s="428"/>
      <c r="Q28" s="429"/>
    </row>
    <row r="29" spans="1:17" ht="43.5" customHeight="1" x14ac:dyDescent="0.25">
      <c r="A29" s="118" t="s">
        <v>567</v>
      </c>
      <c r="B29" s="719"/>
      <c r="C29" s="721"/>
      <c r="D29" s="723"/>
      <c r="E29" s="721"/>
      <c r="F29" s="724"/>
      <c r="G29" s="724"/>
      <c r="H29" s="717"/>
      <c r="I29" s="356" t="str">
        <f>IF('Mapa final'!Y32="","",'Mapa final'!Y32)</f>
        <v/>
      </c>
      <c r="J29" s="356" t="str">
        <f>IF('Mapa final'!AA32="","",'Mapa final'!AA32)</f>
        <v/>
      </c>
      <c r="K29" s="356" t="str">
        <f t="shared" si="0"/>
        <v/>
      </c>
      <c r="L29" s="356" t="str">
        <f>IF('Mapa final'!AD32="","",'Mapa final'!AD32)</f>
        <v/>
      </c>
      <c r="M29" s="357" t="str">
        <f>IF('Mapa final'!P32="","",'Mapa final'!P32)</f>
        <v/>
      </c>
      <c r="N29" s="428"/>
      <c r="O29" s="428"/>
      <c r="P29" s="428"/>
      <c r="Q29" s="429"/>
    </row>
    <row r="30" spans="1:17" ht="43.5" customHeight="1" x14ac:dyDescent="0.25">
      <c r="A30" s="118" t="s">
        <v>568</v>
      </c>
      <c r="B30" s="719"/>
      <c r="C30" s="721"/>
      <c r="D30" s="723"/>
      <c r="E30" s="721"/>
      <c r="F30" s="724"/>
      <c r="G30" s="724"/>
      <c r="H30" s="717"/>
      <c r="I30" s="356" t="str">
        <f>IF('Mapa final'!Y33="","",'Mapa final'!Y33)</f>
        <v/>
      </c>
      <c r="J30" s="356" t="str">
        <f>IF('Mapa final'!AA33="","",'Mapa final'!AA33)</f>
        <v/>
      </c>
      <c r="K30" s="356" t="str">
        <f t="shared" si="0"/>
        <v/>
      </c>
      <c r="L30" s="356" t="str">
        <f>IF('Mapa final'!AD33="","",'Mapa final'!AD33)</f>
        <v/>
      </c>
      <c r="M30" s="357" t="str">
        <f>IF('Mapa final'!P33="","",'Mapa final'!P33)</f>
        <v/>
      </c>
      <c r="N30" s="428"/>
      <c r="O30" s="428"/>
      <c r="P30" s="428"/>
      <c r="Q30" s="429"/>
    </row>
    <row r="31" spans="1:17" ht="43.5" customHeight="1" x14ac:dyDescent="0.25">
      <c r="A31" s="118" t="s">
        <v>569</v>
      </c>
      <c r="B31" s="718"/>
      <c r="C31" s="720" t="str">
        <f>IF('Mapa final'!E34="","",'Mapa final'!E34)</f>
        <v/>
      </c>
      <c r="D31" s="723"/>
      <c r="E31" s="720" t="str">
        <f>IF('Mapa final'!D34="","",'Mapa final'!D34)</f>
        <v/>
      </c>
      <c r="F31" s="724" t="str">
        <f>IF('Mapa final'!H34="","",'Mapa final'!H34)</f>
        <v/>
      </c>
      <c r="G31" s="724" t="str">
        <f>IF('Mapa final'!L34="","",'Mapa final'!L34)</f>
        <v/>
      </c>
      <c r="H31" s="71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final'!Y34="","",'Mapa final'!Y34)</f>
        <v/>
      </c>
      <c r="J31" s="356" t="str">
        <f>IF('Mapa final'!AA34="","",'Mapa final'!AA34)</f>
        <v/>
      </c>
      <c r="K31" s="356" t="str">
        <f t="shared" si="0"/>
        <v/>
      </c>
      <c r="L31" s="356" t="str">
        <f>IF('Mapa final'!AD34="","",'Mapa final'!AD34)</f>
        <v/>
      </c>
      <c r="M31" s="357" t="str">
        <f>IF('Mapa final'!P34="","",'Mapa final'!P34)</f>
        <v/>
      </c>
      <c r="N31" s="428"/>
      <c r="O31" s="428"/>
      <c r="P31" s="428"/>
      <c r="Q31" s="429"/>
    </row>
    <row r="32" spans="1:17" ht="43.5" customHeight="1" x14ac:dyDescent="0.25">
      <c r="A32" s="118" t="s">
        <v>570</v>
      </c>
      <c r="B32" s="719"/>
      <c r="C32" s="721"/>
      <c r="D32" s="723"/>
      <c r="E32" s="721"/>
      <c r="F32" s="724"/>
      <c r="G32" s="724"/>
      <c r="H32" s="717"/>
      <c r="I32" s="356" t="str">
        <f>IF('Mapa final'!Y35="","",'Mapa final'!Y35)</f>
        <v/>
      </c>
      <c r="J32" s="356" t="str">
        <f>IF('Mapa final'!AA35="","",'Mapa final'!AA35)</f>
        <v/>
      </c>
      <c r="K32" s="356" t="str">
        <f t="shared" si="0"/>
        <v/>
      </c>
      <c r="L32" s="356" t="str">
        <f>IF('Mapa final'!AD35="","",'Mapa final'!AD35)</f>
        <v/>
      </c>
      <c r="M32" s="357" t="str">
        <f>IF('Mapa final'!P35="","",'Mapa final'!P35)</f>
        <v/>
      </c>
      <c r="N32" s="428"/>
      <c r="O32" s="428"/>
      <c r="P32" s="428"/>
      <c r="Q32" s="429"/>
    </row>
    <row r="33" spans="1:17" ht="43.5" customHeight="1" x14ac:dyDescent="0.25">
      <c r="A33" s="118" t="s">
        <v>571</v>
      </c>
      <c r="B33" s="719"/>
      <c r="C33" s="721"/>
      <c r="D33" s="723"/>
      <c r="E33" s="721"/>
      <c r="F33" s="724"/>
      <c r="G33" s="724"/>
      <c r="H33" s="717"/>
      <c r="I33" s="356" t="str">
        <f>IF('Mapa final'!Y36="","",'Mapa final'!Y36)</f>
        <v/>
      </c>
      <c r="J33" s="356" t="str">
        <f>IF('Mapa final'!AA36="","",'Mapa final'!AA36)</f>
        <v/>
      </c>
      <c r="K33" s="356" t="str">
        <f t="shared" si="0"/>
        <v/>
      </c>
      <c r="L33" s="356" t="str">
        <f>IF('Mapa final'!AD36="","",'Mapa final'!AD36)</f>
        <v/>
      </c>
      <c r="M33" s="357" t="str">
        <f>IF('Mapa final'!P36="","",'Mapa final'!P36)</f>
        <v/>
      </c>
      <c r="N33" s="428"/>
      <c r="O33" s="428"/>
      <c r="P33" s="428"/>
      <c r="Q33" s="429"/>
    </row>
    <row r="34" spans="1:17" ht="43.5" customHeight="1" x14ac:dyDescent="0.25">
      <c r="A34" s="118" t="s">
        <v>572</v>
      </c>
      <c r="B34" s="719"/>
      <c r="C34" s="721"/>
      <c r="D34" s="723"/>
      <c r="E34" s="721"/>
      <c r="F34" s="724"/>
      <c r="G34" s="724"/>
      <c r="H34" s="717"/>
      <c r="I34" s="356" t="str">
        <f>IF('Mapa final'!Y37="","",'Mapa final'!Y37)</f>
        <v/>
      </c>
      <c r="J34" s="356" t="str">
        <f>IF('Mapa final'!AA37="","",'Mapa final'!AA37)</f>
        <v/>
      </c>
      <c r="K34" s="356" t="str">
        <f t="shared" si="0"/>
        <v/>
      </c>
      <c r="L34" s="356" t="str">
        <f>IF('Mapa final'!AD37="","",'Mapa final'!AD37)</f>
        <v/>
      </c>
      <c r="M34" s="357" t="str">
        <f>IF('Mapa final'!P37="","",'Mapa final'!P37)</f>
        <v/>
      </c>
      <c r="N34" s="428"/>
      <c r="O34" s="428"/>
      <c r="P34" s="428"/>
      <c r="Q34" s="429"/>
    </row>
    <row r="35" spans="1:17" ht="43.5" customHeight="1" x14ac:dyDescent="0.25">
      <c r="A35" s="118" t="s">
        <v>573</v>
      </c>
      <c r="B35" s="719"/>
      <c r="C35" s="721"/>
      <c r="D35" s="723"/>
      <c r="E35" s="721"/>
      <c r="F35" s="724"/>
      <c r="G35" s="724"/>
      <c r="H35" s="717"/>
      <c r="I35" s="356" t="str">
        <f>IF('Mapa final'!Y38="","",'Mapa final'!Y38)</f>
        <v/>
      </c>
      <c r="J35" s="356" t="str">
        <f>IF('Mapa final'!AA38="","",'Mapa final'!AA38)</f>
        <v/>
      </c>
      <c r="K35" s="356" t="str">
        <f t="shared" si="0"/>
        <v/>
      </c>
      <c r="L35" s="356" t="str">
        <f>IF('Mapa final'!AD38="","",'Mapa final'!AD38)</f>
        <v/>
      </c>
      <c r="M35" s="357" t="str">
        <f>IF('Mapa final'!P38="","",'Mapa final'!P38)</f>
        <v/>
      </c>
      <c r="N35" s="428"/>
      <c r="O35" s="428"/>
      <c r="P35" s="428"/>
      <c r="Q35" s="429"/>
    </row>
    <row r="36" spans="1:17" ht="43.5" customHeight="1" x14ac:dyDescent="0.25">
      <c r="A36" s="118" t="s">
        <v>574</v>
      </c>
      <c r="B36" s="719"/>
      <c r="C36" s="721"/>
      <c r="D36" s="723"/>
      <c r="E36" s="721"/>
      <c r="F36" s="724"/>
      <c r="G36" s="724"/>
      <c r="H36" s="717"/>
      <c r="I36" s="356" t="str">
        <f>IF('Mapa final'!Y39="","",'Mapa final'!Y39)</f>
        <v/>
      </c>
      <c r="J36" s="356" t="str">
        <f>IF('Mapa final'!AA39="","",'Mapa final'!AA39)</f>
        <v/>
      </c>
      <c r="K36" s="356" t="str">
        <f t="shared" si="0"/>
        <v/>
      </c>
      <c r="L36" s="356" t="str">
        <f>IF('Mapa final'!AD39="","",'Mapa final'!AD39)</f>
        <v/>
      </c>
      <c r="M36" s="357" t="str">
        <f>IF('Mapa final'!P39="","",'Mapa final'!P39)</f>
        <v/>
      </c>
      <c r="N36" s="428"/>
      <c r="O36" s="428"/>
      <c r="P36" s="428"/>
      <c r="Q36" s="429"/>
    </row>
    <row r="37" spans="1:17" ht="43.5" customHeight="1" x14ac:dyDescent="0.25">
      <c r="A37" s="118" t="s">
        <v>971</v>
      </c>
      <c r="B37" s="718"/>
      <c r="C37" s="720" t="str">
        <f>IF('Mapa final'!E40="","",'Mapa final'!E40)</f>
        <v/>
      </c>
      <c r="D37" s="723"/>
      <c r="E37" s="720" t="str">
        <f>IF('Mapa final'!D40="","",'Mapa final'!D40)</f>
        <v/>
      </c>
      <c r="F37" s="724" t="str">
        <f>IF('Mapa final'!H40="","",'Mapa final'!H40)</f>
        <v/>
      </c>
      <c r="G37" s="724" t="str">
        <f>IF('Mapa final'!L40="","",'Mapa final'!L40)</f>
        <v/>
      </c>
      <c r="H37" s="71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final'!Y40="","",'Mapa final'!Y40)</f>
        <v/>
      </c>
      <c r="J37" s="356" t="str">
        <f>IF('Mapa final'!AA40="","",'Mapa final'!AA40)</f>
        <v/>
      </c>
      <c r="K37" s="356" t="str">
        <f t="shared" si="0"/>
        <v/>
      </c>
      <c r="L37" s="356" t="str">
        <f>IF('Mapa final'!AD40="","",'Mapa final'!AD40)</f>
        <v/>
      </c>
      <c r="M37" s="357" t="str">
        <f>IF('Mapa final'!P40="","",'Mapa final'!P40)</f>
        <v/>
      </c>
      <c r="N37" s="428"/>
      <c r="O37" s="428"/>
      <c r="P37" s="428"/>
      <c r="Q37" s="429"/>
    </row>
    <row r="38" spans="1:17" ht="43.5" customHeight="1" x14ac:dyDescent="0.25">
      <c r="A38" s="118" t="s">
        <v>972</v>
      </c>
      <c r="B38" s="719"/>
      <c r="C38" s="721"/>
      <c r="D38" s="723"/>
      <c r="E38" s="721"/>
      <c r="F38" s="724"/>
      <c r="G38" s="724"/>
      <c r="H38" s="717"/>
      <c r="I38" s="356" t="str">
        <f>IF('Mapa final'!Y41="","",'Mapa final'!Y41)</f>
        <v/>
      </c>
      <c r="J38" s="356" t="str">
        <f>IF('Mapa final'!AA41="","",'Mapa final'!AA41)</f>
        <v/>
      </c>
      <c r="K38" s="356" t="str">
        <f t="shared" si="0"/>
        <v/>
      </c>
      <c r="L38" s="356" t="str">
        <f>IF('Mapa final'!AD41="","",'Mapa final'!AD41)</f>
        <v/>
      </c>
      <c r="M38" s="357" t="str">
        <f>IF('Mapa final'!P41="","",'Mapa final'!P41)</f>
        <v/>
      </c>
      <c r="N38" s="428"/>
      <c r="O38" s="428"/>
      <c r="P38" s="428"/>
      <c r="Q38" s="429"/>
    </row>
    <row r="39" spans="1:17" ht="43.5" customHeight="1" x14ac:dyDescent="0.25">
      <c r="A39" s="118" t="s">
        <v>973</v>
      </c>
      <c r="B39" s="719"/>
      <c r="C39" s="721"/>
      <c r="D39" s="723"/>
      <c r="E39" s="721"/>
      <c r="F39" s="724"/>
      <c r="G39" s="724"/>
      <c r="H39" s="717"/>
      <c r="I39" s="356" t="str">
        <f>IF('Mapa final'!Y42="","",'Mapa final'!Y42)</f>
        <v/>
      </c>
      <c r="J39" s="356" t="str">
        <f>IF('Mapa final'!AA42="","",'Mapa final'!AA42)</f>
        <v/>
      </c>
      <c r="K39" s="356" t="str">
        <f t="shared" si="0"/>
        <v/>
      </c>
      <c r="L39" s="356" t="str">
        <f>IF('Mapa final'!AD42="","",'Mapa final'!AD42)</f>
        <v/>
      </c>
      <c r="M39" s="357" t="str">
        <f>IF('Mapa final'!P42="","",'Mapa final'!P42)</f>
        <v/>
      </c>
      <c r="N39" s="428"/>
      <c r="O39" s="428"/>
      <c r="P39" s="428"/>
      <c r="Q39" s="429"/>
    </row>
    <row r="40" spans="1:17" ht="43.5" customHeight="1" x14ac:dyDescent="0.25">
      <c r="A40" s="118" t="s">
        <v>974</v>
      </c>
      <c r="B40" s="719"/>
      <c r="C40" s="721"/>
      <c r="D40" s="723"/>
      <c r="E40" s="721"/>
      <c r="F40" s="724"/>
      <c r="G40" s="724"/>
      <c r="H40" s="717"/>
      <c r="I40" s="356" t="str">
        <f>IF('Mapa final'!Y43="","",'Mapa final'!Y43)</f>
        <v/>
      </c>
      <c r="J40" s="356" t="str">
        <f>IF('Mapa final'!AA43="","",'Mapa final'!AA43)</f>
        <v/>
      </c>
      <c r="K40" s="356" t="str">
        <f t="shared" si="0"/>
        <v/>
      </c>
      <c r="L40" s="356" t="str">
        <f>IF('Mapa final'!AD43="","",'Mapa final'!AD43)</f>
        <v/>
      </c>
      <c r="M40" s="357" t="str">
        <f>IF('Mapa final'!P43="","",'Mapa final'!P43)</f>
        <v/>
      </c>
      <c r="N40" s="428"/>
      <c r="O40" s="428"/>
      <c r="P40" s="428"/>
      <c r="Q40" s="429"/>
    </row>
    <row r="41" spans="1:17" ht="43.5" customHeight="1" x14ac:dyDescent="0.25">
      <c r="A41" s="118" t="s">
        <v>975</v>
      </c>
      <c r="B41" s="719"/>
      <c r="C41" s="721"/>
      <c r="D41" s="723"/>
      <c r="E41" s="721"/>
      <c r="F41" s="724"/>
      <c r="G41" s="724"/>
      <c r="H41" s="717"/>
      <c r="I41" s="356" t="str">
        <f>IF('Mapa final'!Y44="","",'Mapa final'!Y44)</f>
        <v/>
      </c>
      <c r="J41" s="356" t="str">
        <f>IF('Mapa final'!AA44="","",'Mapa final'!AA44)</f>
        <v/>
      </c>
      <c r="K41" s="356" t="str">
        <f t="shared" si="0"/>
        <v/>
      </c>
      <c r="L41" s="356" t="str">
        <f>IF('Mapa final'!AD44="","",'Mapa final'!AD44)</f>
        <v/>
      </c>
      <c r="M41" s="357" t="str">
        <f>IF('Mapa final'!P44="","",'Mapa final'!P44)</f>
        <v/>
      </c>
      <c r="N41" s="428"/>
      <c r="O41" s="428"/>
      <c r="P41" s="428"/>
      <c r="Q41" s="429"/>
    </row>
    <row r="42" spans="1:17" ht="43.5" customHeight="1" x14ac:dyDescent="0.25">
      <c r="A42" s="118" t="s">
        <v>976</v>
      </c>
      <c r="B42" s="719"/>
      <c r="C42" s="721"/>
      <c r="D42" s="723"/>
      <c r="E42" s="721"/>
      <c r="F42" s="724"/>
      <c r="G42" s="724"/>
      <c r="H42" s="717"/>
      <c r="I42" s="356" t="str">
        <f>IF('Mapa final'!Y45="","",'Mapa final'!Y45)</f>
        <v/>
      </c>
      <c r="J42" s="356" t="str">
        <f>IF('Mapa final'!AA45="","",'Mapa final'!AA45)</f>
        <v/>
      </c>
      <c r="K42" s="356" t="str">
        <f t="shared" si="0"/>
        <v/>
      </c>
      <c r="L42" s="356" t="str">
        <f>IF('Mapa final'!AD45="","",'Mapa final'!AD45)</f>
        <v/>
      </c>
      <c r="M42" s="357" t="str">
        <f>IF('Mapa final'!P45="","",'Mapa final'!P45)</f>
        <v/>
      </c>
      <c r="N42" s="428"/>
      <c r="O42" s="428"/>
      <c r="P42" s="428"/>
      <c r="Q42" s="429"/>
    </row>
    <row r="43" spans="1:17" ht="43.5" customHeight="1" x14ac:dyDescent="0.25">
      <c r="A43" s="118" t="s">
        <v>575</v>
      </c>
      <c r="B43" s="718"/>
      <c r="C43" s="720" t="str">
        <f>IF('Mapa final'!E46="","",'Mapa final'!E46)</f>
        <v/>
      </c>
      <c r="D43" s="723"/>
      <c r="E43" s="720" t="str">
        <f>IF('Mapa final'!D46="","",'Mapa final'!D46)</f>
        <v/>
      </c>
      <c r="F43" s="724" t="str">
        <f>IF('Mapa final'!H46="","",'Mapa final'!H46)</f>
        <v/>
      </c>
      <c r="G43" s="724" t="str">
        <f>IF('Mapa final'!L46="","",'Mapa final'!L46)</f>
        <v/>
      </c>
      <c r="H43" s="71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final'!Y46="","",'Mapa final'!Y46)</f>
        <v/>
      </c>
      <c r="J43" s="356" t="str">
        <f>IF('Mapa final'!AA46="","",'Mapa final'!AA46)</f>
        <v/>
      </c>
      <c r="K43" s="356" t="str">
        <f t="shared" si="0"/>
        <v/>
      </c>
      <c r="L43" s="356" t="str">
        <f>IF('Mapa final'!AD46="","",'Mapa final'!AD46)</f>
        <v/>
      </c>
      <c r="M43" s="357" t="str">
        <f>IF('Mapa final'!P46="","",'Mapa final'!P46)</f>
        <v/>
      </c>
      <c r="N43" s="428"/>
      <c r="O43" s="428"/>
      <c r="P43" s="428"/>
      <c r="Q43" s="429"/>
    </row>
    <row r="44" spans="1:17" ht="43.5" customHeight="1" x14ac:dyDescent="0.25">
      <c r="A44" s="118" t="s">
        <v>576</v>
      </c>
      <c r="B44" s="719"/>
      <c r="C44" s="721"/>
      <c r="D44" s="723"/>
      <c r="E44" s="721"/>
      <c r="F44" s="724"/>
      <c r="G44" s="724"/>
      <c r="H44" s="717"/>
      <c r="I44" s="356" t="str">
        <f>IF('Mapa final'!Y47="","",'Mapa final'!Y47)</f>
        <v/>
      </c>
      <c r="J44" s="356" t="str">
        <f>IF('Mapa final'!AA47="","",'Mapa final'!AA47)</f>
        <v/>
      </c>
      <c r="K44" s="356" t="str">
        <f t="shared" si="0"/>
        <v/>
      </c>
      <c r="L44" s="356" t="str">
        <f>IF('Mapa final'!AD47="","",'Mapa final'!AD47)</f>
        <v/>
      </c>
      <c r="M44" s="357" t="str">
        <f>IF('Mapa final'!P47="","",'Mapa final'!P47)</f>
        <v/>
      </c>
      <c r="N44" s="428"/>
      <c r="O44" s="428"/>
      <c r="P44" s="428"/>
      <c r="Q44" s="429"/>
    </row>
    <row r="45" spans="1:17" ht="43.5" customHeight="1" x14ac:dyDescent="0.25">
      <c r="A45" s="118" t="s">
        <v>577</v>
      </c>
      <c r="B45" s="719"/>
      <c r="C45" s="721"/>
      <c r="D45" s="723"/>
      <c r="E45" s="721"/>
      <c r="F45" s="724"/>
      <c r="G45" s="724"/>
      <c r="H45" s="717"/>
      <c r="I45" s="356" t="str">
        <f>IF('Mapa final'!Y48="","",'Mapa final'!Y48)</f>
        <v/>
      </c>
      <c r="J45" s="356" t="str">
        <f>IF('Mapa final'!AA48="","",'Mapa final'!AA48)</f>
        <v/>
      </c>
      <c r="K45" s="356" t="str">
        <f t="shared" si="0"/>
        <v/>
      </c>
      <c r="L45" s="356" t="str">
        <f>IF('Mapa final'!AD48="","",'Mapa final'!AD48)</f>
        <v/>
      </c>
      <c r="M45" s="357" t="str">
        <f>IF('Mapa final'!P48="","",'Mapa final'!P48)</f>
        <v/>
      </c>
      <c r="N45" s="428"/>
      <c r="O45" s="428"/>
      <c r="P45" s="428"/>
      <c r="Q45" s="429"/>
    </row>
    <row r="46" spans="1:17" ht="43.5" customHeight="1" x14ac:dyDescent="0.25">
      <c r="A46" s="118" t="s">
        <v>578</v>
      </c>
      <c r="B46" s="719"/>
      <c r="C46" s="721"/>
      <c r="D46" s="723"/>
      <c r="E46" s="721"/>
      <c r="F46" s="724"/>
      <c r="G46" s="724"/>
      <c r="H46" s="717"/>
      <c r="I46" s="356" t="str">
        <f>IF('Mapa final'!Y49="","",'Mapa final'!Y49)</f>
        <v/>
      </c>
      <c r="J46" s="356" t="str">
        <f>IF('Mapa final'!AA49="","",'Mapa final'!AA49)</f>
        <v/>
      </c>
      <c r="K46" s="356" t="str">
        <f t="shared" si="0"/>
        <v/>
      </c>
      <c r="L46" s="356" t="str">
        <f>IF('Mapa final'!AD49="","",'Mapa final'!AD49)</f>
        <v/>
      </c>
      <c r="M46" s="357" t="str">
        <f>IF('Mapa final'!P49="","",'Mapa final'!P49)</f>
        <v/>
      </c>
      <c r="N46" s="428"/>
      <c r="O46" s="428"/>
      <c r="P46" s="428"/>
      <c r="Q46" s="429"/>
    </row>
    <row r="47" spans="1:17" ht="43.5" customHeight="1" x14ac:dyDescent="0.25">
      <c r="A47" s="118" t="s">
        <v>579</v>
      </c>
      <c r="B47" s="719"/>
      <c r="C47" s="721"/>
      <c r="D47" s="723"/>
      <c r="E47" s="721"/>
      <c r="F47" s="724"/>
      <c r="G47" s="724"/>
      <c r="H47" s="717"/>
      <c r="I47" s="356" t="str">
        <f>IF('Mapa final'!Y50="","",'Mapa final'!Y50)</f>
        <v/>
      </c>
      <c r="J47" s="356" t="str">
        <f>IF('Mapa final'!AA50="","",'Mapa final'!AA50)</f>
        <v/>
      </c>
      <c r="K47" s="356" t="str">
        <f t="shared" si="0"/>
        <v/>
      </c>
      <c r="L47" s="356" t="str">
        <f>IF('Mapa final'!AD50="","",'Mapa final'!AD50)</f>
        <v/>
      </c>
      <c r="M47" s="357" t="str">
        <f>IF('Mapa final'!P50="","",'Mapa final'!P50)</f>
        <v/>
      </c>
      <c r="N47" s="428"/>
      <c r="O47" s="428"/>
      <c r="P47" s="428"/>
      <c r="Q47" s="429"/>
    </row>
    <row r="48" spans="1:17" ht="43.5" customHeight="1" x14ac:dyDescent="0.25">
      <c r="A48" s="118" t="s">
        <v>580</v>
      </c>
      <c r="B48" s="719"/>
      <c r="C48" s="721"/>
      <c r="D48" s="723"/>
      <c r="E48" s="721"/>
      <c r="F48" s="724"/>
      <c r="G48" s="724"/>
      <c r="H48" s="717"/>
      <c r="I48" s="356" t="str">
        <f>IF('Mapa final'!Y51="","",'Mapa final'!Y51)</f>
        <v/>
      </c>
      <c r="J48" s="356" t="str">
        <f>IF('Mapa final'!AA51="","",'Mapa final'!AA51)</f>
        <v/>
      </c>
      <c r="K48" s="356" t="str">
        <f t="shared" si="0"/>
        <v/>
      </c>
      <c r="L48" s="356" t="str">
        <f>IF('Mapa final'!AD51="","",'Mapa final'!AD51)</f>
        <v/>
      </c>
      <c r="M48" s="357" t="str">
        <f>IF('Mapa final'!P51="","",'Mapa final'!P51)</f>
        <v/>
      </c>
      <c r="N48" s="428"/>
      <c r="O48" s="428"/>
      <c r="P48" s="428"/>
      <c r="Q48" s="429"/>
    </row>
    <row r="49" spans="1:17" ht="43.5" customHeight="1" x14ac:dyDescent="0.25">
      <c r="A49" s="118" t="s">
        <v>581</v>
      </c>
      <c r="B49" s="718"/>
      <c r="C49" s="720" t="str">
        <f>IF('Mapa final'!E52="","",'Mapa final'!E52)</f>
        <v/>
      </c>
      <c r="D49" s="723"/>
      <c r="E49" s="720" t="str">
        <f>IF('Mapa final'!D52="","",'Mapa final'!D52)</f>
        <v/>
      </c>
      <c r="F49" s="724" t="str">
        <f>IF('Mapa final'!H52="","",'Mapa final'!H52)</f>
        <v/>
      </c>
      <c r="G49" s="724" t="str">
        <f>IF('Mapa final'!L52="","",'Mapa final'!L52)</f>
        <v/>
      </c>
      <c r="H49" s="71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final'!Y52="","",'Mapa final'!Y52)</f>
        <v/>
      </c>
      <c r="J49" s="356" t="str">
        <f>IF('Mapa final'!AA52="","",'Mapa final'!AA52)</f>
        <v/>
      </c>
      <c r="K49" s="356" t="str">
        <f t="shared" si="0"/>
        <v/>
      </c>
      <c r="L49" s="356" t="str">
        <f>IF('Mapa final'!AD52="","",'Mapa final'!AD52)</f>
        <v/>
      </c>
      <c r="M49" s="357" t="str">
        <f>IF('Mapa final'!P52="","",'Mapa final'!P52)</f>
        <v/>
      </c>
      <c r="N49" s="428"/>
      <c r="O49" s="428"/>
      <c r="P49" s="428"/>
      <c r="Q49" s="429"/>
    </row>
    <row r="50" spans="1:17" ht="43.5" customHeight="1" x14ac:dyDescent="0.25">
      <c r="A50" s="118" t="s">
        <v>582</v>
      </c>
      <c r="B50" s="719"/>
      <c r="C50" s="721"/>
      <c r="D50" s="723"/>
      <c r="E50" s="721"/>
      <c r="F50" s="724"/>
      <c r="G50" s="724"/>
      <c r="H50" s="717"/>
      <c r="I50" s="356" t="str">
        <f>IF('Mapa final'!Y53="","",'Mapa final'!Y53)</f>
        <v/>
      </c>
      <c r="J50" s="356" t="str">
        <f>IF('Mapa final'!AA53="","",'Mapa final'!AA53)</f>
        <v/>
      </c>
      <c r="K50" s="356" t="str">
        <f t="shared" si="0"/>
        <v/>
      </c>
      <c r="L50" s="356" t="str">
        <f>IF('Mapa final'!AD53="","",'Mapa final'!AD53)</f>
        <v/>
      </c>
      <c r="M50" s="357" t="str">
        <f>IF('Mapa final'!P53="","",'Mapa final'!P53)</f>
        <v/>
      </c>
      <c r="N50" s="428"/>
      <c r="O50" s="428"/>
      <c r="P50" s="428"/>
      <c r="Q50" s="429"/>
    </row>
    <row r="51" spans="1:17" ht="43.5" customHeight="1" x14ac:dyDescent="0.25">
      <c r="A51" s="118" t="s">
        <v>583</v>
      </c>
      <c r="B51" s="719"/>
      <c r="C51" s="721"/>
      <c r="D51" s="723"/>
      <c r="E51" s="721"/>
      <c r="F51" s="724"/>
      <c r="G51" s="724"/>
      <c r="H51" s="717"/>
      <c r="I51" s="356" t="str">
        <f>IF('Mapa final'!Y54="","",'Mapa final'!Y54)</f>
        <v/>
      </c>
      <c r="J51" s="356" t="str">
        <f>IF('Mapa final'!AA54="","",'Mapa final'!AA54)</f>
        <v/>
      </c>
      <c r="K51" s="356" t="str">
        <f t="shared" si="0"/>
        <v/>
      </c>
      <c r="L51" s="356" t="str">
        <f>IF('Mapa final'!AD54="","",'Mapa final'!AD54)</f>
        <v/>
      </c>
      <c r="M51" s="357" t="str">
        <f>IF('Mapa final'!P54="","",'Mapa final'!P54)</f>
        <v/>
      </c>
      <c r="N51" s="428"/>
      <c r="O51" s="428"/>
      <c r="P51" s="428"/>
      <c r="Q51" s="429"/>
    </row>
    <row r="52" spans="1:17" ht="43.5" customHeight="1" x14ac:dyDescent="0.25">
      <c r="A52" s="118" t="s">
        <v>584</v>
      </c>
      <c r="B52" s="719"/>
      <c r="C52" s="721"/>
      <c r="D52" s="723"/>
      <c r="E52" s="721"/>
      <c r="F52" s="724"/>
      <c r="G52" s="724"/>
      <c r="H52" s="717"/>
      <c r="I52" s="356" t="str">
        <f>IF('Mapa final'!Y55="","",'Mapa final'!Y55)</f>
        <v/>
      </c>
      <c r="J52" s="356" t="str">
        <f>IF('Mapa final'!AA55="","",'Mapa final'!AA55)</f>
        <v/>
      </c>
      <c r="K52" s="356" t="str">
        <f t="shared" si="0"/>
        <v/>
      </c>
      <c r="L52" s="356" t="str">
        <f>IF('Mapa final'!AD55="","",'Mapa final'!AD55)</f>
        <v/>
      </c>
      <c r="M52" s="357" t="str">
        <f>IF('Mapa final'!P55="","",'Mapa final'!P55)</f>
        <v/>
      </c>
      <c r="N52" s="428"/>
      <c r="O52" s="428"/>
      <c r="P52" s="428"/>
      <c r="Q52" s="429"/>
    </row>
    <row r="53" spans="1:17" ht="43.5" customHeight="1" x14ac:dyDescent="0.25">
      <c r="A53" s="118" t="s">
        <v>585</v>
      </c>
      <c r="B53" s="719"/>
      <c r="C53" s="721"/>
      <c r="D53" s="723"/>
      <c r="E53" s="721"/>
      <c r="F53" s="724"/>
      <c r="G53" s="724"/>
      <c r="H53" s="717"/>
      <c r="I53" s="356" t="str">
        <f>IF('Mapa final'!Y56="","",'Mapa final'!Y56)</f>
        <v/>
      </c>
      <c r="J53" s="356" t="str">
        <f>IF('Mapa final'!AA56="","",'Mapa final'!AA56)</f>
        <v/>
      </c>
      <c r="K53" s="356" t="str">
        <f t="shared" si="0"/>
        <v/>
      </c>
      <c r="L53" s="356" t="str">
        <f>IF('Mapa final'!AD56="","",'Mapa final'!AD56)</f>
        <v/>
      </c>
      <c r="M53" s="357" t="str">
        <f>IF('Mapa final'!P56="","",'Mapa final'!P56)</f>
        <v/>
      </c>
      <c r="N53" s="428"/>
      <c r="O53" s="428"/>
      <c r="P53" s="428"/>
      <c r="Q53" s="429"/>
    </row>
    <row r="54" spans="1:17" ht="43.5" customHeight="1" x14ac:dyDescent="0.25">
      <c r="A54" s="118" t="s">
        <v>586</v>
      </c>
      <c r="B54" s="719"/>
      <c r="C54" s="721"/>
      <c r="D54" s="723"/>
      <c r="E54" s="721"/>
      <c r="F54" s="724"/>
      <c r="G54" s="724"/>
      <c r="H54" s="717"/>
      <c r="I54" s="356" t="str">
        <f>IF('Mapa final'!Y57="","",'Mapa final'!Y57)</f>
        <v/>
      </c>
      <c r="J54" s="356" t="str">
        <f>IF('Mapa final'!AA57="","",'Mapa final'!AA57)</f>
        <v/>
      </c>
      <c r="K54" s="356" t="str">
        <f t="shared" si="0"/>
        <v/>
      </c>
      <c r="L54" s="356" t="str">
        <f>IF('Mapa final'!AD57="","",'Mapa final'!AD57)</f>
        <v/>
      </c>
      <c r="M54" s="357" t="str">
        <f>IF('Mapa final'!P57="","",'Mapa final'!P57)</f>
        <v/>
      </c>
      <c r="N54" s="428"/>
      <c r="O54" s="428"/>
      <c r="P54" s="428"/>
      <c r="Q54" s="429"/>
    </row>
    <row r="55" spans="1:17" ht="43.5" customHeight="1" x14ac:dyDescent="0.25">
      <c r="A55" s="118" t="s">
        <v>587</v>
      </c>
      <c r="B55" s="718"/>
      <c r="C55" s="720" t="str">
        <f>IF('Mapa final'!E58="","",'Mapa final'!E58)</f>
        <v/>
      </c>
      <c r="D55" s="722"/>
      <c r="E55" s="720" t="str">
        <f>IF('Mapa final'!D58="","",'Mapa final'!D58)</f>
        <v/>
      </c>
      <c r="F55" s="724" t="str">
        <f>IF('Mapa final'!H58="","",'Mapa final'!H58)</f>
        <v/>
      </c>
      <c r="G55" s="724" t="str">
        <f>IF('Mapa final'!L58="","",'Mapa final'!L58)</f>
        <v/>
      </c>
      <c r="H55" s="71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final'!Y58="","",'Mapa final'!Y58)</f>
        <v/>
      </c>
      <c r="J55" s="356" t="str">
        <f>IF('Mapa final'!AA58="","",'Mapa final'!AA58)</f>
        <v/>
      </c>
      <c r="K55" s="356" t="str">
        <f t="shared" si="0"/>
        <v/>
      </c>
      <c r="L55" s="356" t="str">
        <f>IF('Mapa final'!AD58="","",'Mapa final'!AD58)</f>
        <v/>
      </c>
      <c r="M55" s="357" t="str">
        <f>IF('Mapa final'!P58="","",'Mapa final'!P58)</f>
        <v/>
      </c>
      <c r="N55" s="428"/>
      <c r="O55" s="428"/>
      <c r="P55" s="428"/>
      <c r="Q55" s="429"/>
    </row>
    <row r="56" spans="1:17" ht="43.5" customHeight="1" x14ac:dyDescent="0.25">
      <c r="A56" s="118" t="s">
        <v>588</v>
      </c>
      <c r="B56" s="719"/>
      <c r="C56" s="721"/>
      <c r="D56" s="723"/>
      <c r="E56" s="721"/>
      <c r="F56" s="724"/>
      <c r="G56" s="724"/>
      <c r="H56" s="717"/>
      <c r="I56" s="356" t="str">
        <f>IF('Mapa final'!Y59="","",'Mapa final'!Y59)</f>
        <v/>
      </c>
      <c r="J56" s="356" t="str">
        <f>IF('Mapa final'!AA59="","",'Mapa final'!AA59)</f>
        <v/>
      </c>
      <c r="K56" s="356" t="str">
        <f t="shared" si="0"/>
        <v/>
      </c>
      <c r="L56" s="356" t="str">
        <f>IF('Mapa final'!AD59="","",'Mapa final'!AD59)</f>
        <v/>
      </c>
      <c r="M56" s="357" t="str">
        <f>IF('Mapa final'!P59="","",'Mapa final'!P59)</f>
        <v/>
      </c>
      <c r="N56" s="428"/>
      <c r="O56" s="428"/>
      <c r="P56" s="428"/>
      <c r="Q56" s="429"/>
    </row>
    <row r="57" spans="1:17" ht="43.5" customHeight="1" x14ac:dyDescent="0.25">
      <c r="A57" s="118" t="s">
        <v>589</v>
      </c>
      <c r="B57" s="719"/>
      <c r="C57" s="721"/>
      <c r="D57" s="723"/>
      <c r="E57" s="721"/>
      <c r="F57" s="724"/>
      <c r="G57" s="724"/>
      <c r="H57" s="717"/>
      <c r="I57" s="356" t="str">
        <f>IF('Mapa final'!Y60="","",'Mapa final'!Y60)</f>
        <v/>
      </c>
      <c r="J57" s="356" t="str">
        <f>IF('Mapa final'!AA60="","",'Mapa final'!AA60)</f>
        <v/>
      </c>
      <c r="K57" s="356" t="str">
        <f t="shared" si="0"/>
        <v/>
      </c>
      <c r="L57" s="356" t="str">
        <f>IF('Mapa final'!AD60="","",'Mapa final'!AD60)</f>
        <v/>
      </c>
      <c r="M57" s="357" t="str">
        <f>IF('Mapa final'!P60="","",'Mapa final'!P60)</f>
        <v/>
      </c>
      <c r="N57" s="428"/>
      <c r="O57" s="428"/>
      <c r="P57" s="428"/>
      <c r="Q57" s="429"/>
    </row>
    <row r="58" spans="1:17" ht="43.5" customHeight="1" x14ac:dyDescent="0.25">
      <c r="A58" s="118" t="s">
        <v>590</v>
      </c>
      <c r="B58" s="719"/>
      <c r="C58" s="721"/>
      <c r="D58" s="723"/>
      <c r="E58" s="721"/>
      <c r="F58" s="724"/>
      <c r="G58" s="724"/>
      <c r="H58" s="717"/>
      <c r="I58" s="356" t="str">
        <f>IF('Mapa final'!Y61="","",'Mapa final'!Y61)</f>
        <v/>
      </c>
      <c r="J58" s="356" t="str">
        <f>IF('Mapa final'!AA61="","",'Mapa final'!AA61)</f>
        <v/>
      </c>
      <c r="K58" s="356" t="str">
        <f t="shared" si="0"/>
        <v/>
      </c>
      <c r="L58" s="356" t="str">
        <f>IF('Mapa final'!AD61="","",'Mapa final'!AD61)</f>
        <v/>
      </c>
      <c r="M58" s="357" t="str">
        <f>IF('Mapa final'!P61="","",'Mapa final'!P61)</f>
        <v/>
      </c>
      <c r="N58" s="428"/>
      <c r="O58" s="428"/>
      <c r="P58" s="428"/>
      <c r="Q58" s="429"/>
    </row>
    <row r="59" spans="1:17" ht="43.5" customHeight="1" x14ac:dyDescent="0.25">
      <c r="A59" s="118" t="s">
        <v>591</v>
      </c>
      <c r="B59" s="719"/>
      <c r="C59" s="721"/>
      <c r="D59" s="723"/>
      <c r="E59" s="721"/>
      <c r="F59" s="724"/>
      <c r="G59" s="724"/>
      <c r="H59" s="717"/>
      <c r="I59" s="356" t="str">
        <f>IF('Mapa final'!Y62="","",'Mapa final'!Y62)</f>
        <v/>
      </c>
      <c r="J59" s="356" t="str">
        <f>IF('Mapa final'!AA62="","",'Mapa final'!AA62)</f>
        <v/>
      </c>
      <c r="K59" s="356" t="str">
        <f t="shared" si="0"/>
        <v/>
      </c>
      <c r="L59" s="356" t="str">
        <f>IF('Mapa final'!AD62="","",'Mapa final'!AD62)</f>
        <v/>
      </c>
      <c r="M59" s="357" t="str">
        <f>IF('Mapa final'!P62="","",'Mapa final'!P62)</f>
        <v/>
      </c>
      <c r="N59" s="428"/>
      <c r="O59" s="428"/>
      <c r="P59" s="428"/>
      <c r="Q59" s="429"/>
    </row>
    <row r="60" spans="1:17" ht="43.5" customHeight="1" x14ac:dyDescent="0.25">
      <c r="A60" s="118" t="s">
        <v>592</v>
      </c>
      <c r="B60" s="719"/>
      <c r="C60" s="721"/>
      <c r="D60" s="723"/>
      <c r="E60" s="721"/>
      <c r="F60" s="724"/>
      <c r="G60" s="724"/>
      <c r="H60" s="717"/>
      <c r="I60" s="356" t="str">
        <f>IF('Mapa final'!Y63="","",'Mapa final'!Y63)</f>
        <v/>
      </c>
      <c r="J60" s="356" t="str">
        <f>IF('Mapa final'!AA63="","",'Mapa final'!AA63)</f>
        <v/>
      </c>
      <c r="K60" s="356" t="str">
        <f t="shared" si="0"/>
        <v/>
      </c>
      <c r="L60" s="356" t="str">
        <f>IF('Mapa final'!AD63="","",'Mapa final'!AD63)</f>
        <v/>
      </c>
      <c r="M60" s="357" t="str">
        <f>IF('Mapa final'!P63="","",'Mapa final'!P63)</f>
        <v/>
      </c>
      <c r="N60" s="428"/>
      <c r="O60" s="428"/>
      <c r="P60" s="428"/>
      <c r="Q60" s="429"/>
    </row>
    <row r="61" spans="1:17" ht="43.5" customHeight="1" x14ac:dyDescent="0.25">
      <c r="A61" s="118" t="s">
        <v>593</v>
      </c>
      <c r="B61" s="718"/>
      <c r="C61" s="720" t="str">
        <f>IF('Mapa final'!E64="","",'Mapa final'!E64)</f>
        <v/>
      </c>
      <c r="D61" s="722"/>
      <c r="E61" s="720" t="str">
        <f>IF('Mapa final'!D64="","",'Mapa final'!D64)</f>
        <v/>
      </c>
      <c r="F61" s="724" t="str">
        <f>IF('Mapa final'!H64="","",'Mapa final'!H64)</f>
        <v/>
      </c>
      <c r="G61" s="724" t="str">
        <f>IF('Mapa final'!L64="","",'Mapa final'!L64)</f>
        <v/>
      </c>
      <c r="H61" s="71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final'!Y64="","",'Mapa final'!Y64)</f>
        <v/>
      </c>
      <c r="J61" s="356" t="str">
        <f>IF('Mapa final'!AA64="","",'Mapa final'!AA64)</f>
        <v/>
      </c>
      <c r="K61" s="356" t="str">
        <f t="shared" si="0"/>
        <v/>
      </c>
      <c r="L61" s="356" t="str">
        <f>IF('Mapa final'!AD64="","",'Mapa final'!AD64)</f>
        <v/>
      </c>
      <c r="M61" s="357" t="str">
        <f>IF('Mapa final'!P64="","",'Mapa final'!P64)</f>
        <v/>
      </c>
      <c r="N61" s="428"/>
      <c r="O61" s="428"/>
      <c r="P61" s="428"/>
      <c r="Q61" s="429"/>
    </row>
    <row r="62" spans="1:17" ht="43.5" customHeight="1" x14ac:dyDescent="0.25">
      <c r="A62" s="118" t="s">
        <v>594</v>
      </c>
      <c r="B62" s="719"/>
      <c r="C62" s="721"/>
      <c r="D62" s="723"/>
      <c r="E62" s="721"/>
      <c r="F62" s="724"/>
      <c r="G62" s="724"/>
      <c r="H62" s="717"/>
      <c r="I62" s="356" t="str">
        <f>IF('Mapa final'!Y65="","",'Mapa final'!Y65)</f>
        <v/>
      </c>
      <c r="J62" s="356" t="str">
        <f>IF('Mapa final'!AA65="","",'Mapa final'!AA65)</f>
        <v/>
      </c>
      <c r="K62" s="356" t="str">
        <f t="shared" si="0"/>
        <v/>
      </c>
      <c r="L62" s="356" t="str">
        <f>IF('Mapa final'!AD65="","",'Mapa final'!AD65)</f>
        <v/>
      </c>
      <c r="M62" s="357" t="str">
        <f>IF('Mapa final'!P65="","",'Mapa final'!P65)</f>
        <v/>
      </c>
      <c r="N62" s="428"/>
      <c r="O62" s="428"/>
      <c r="P62" s="428"/>
      <c r="Q62" s="429"/>
    </row>
    <row r="63" spans="1:17" ht="43.5" customHeight="1" x14ac:dyDescent="0.25">
      <c r="A63" s="118" t="s">
        <v>595</v>
      </c>
      <c r="B63" s="719"/>
      <c r="C63" s="721"/>
      <c r="D63" s="723"/>
      <c r="E63" s="721"/>
      <c r="F63" s="724"/>
      <c r="G63" s="724"/>
      <c r="H63" s="717"/>
      <c r="I63" s="356" t="str">
        <f>IF('Mapa final'!Y66="","",'Mapa final'!Y66)</f>
        <v/>
      </c>
      <c r="J63" s="356" t="str">
        <f>IF('Mapa final'!AA66="","",'Mapa final'!AA66)</f>
        <v/>
      </c>
      <c r="K63" s="356" t="str">
        <f t="shared" si="0"/>
        <v/>
      </c>
      <c r="L63" s="356" t="str">
        <f>IF('Mapa final'!AD66="","",'Mapa final'!AD66)</f>
        <v/>
      </c>
      <c r="M63" s="357" t="str">
        <f>IF('Mapa final'!P66="","",'Mapa final'!P66)</f>
        <v/>
      </c>
      <c r="N63" s="428"/>
      <c r="O63" s="428"/>
      <c r="P63" s="428"/>
      <c r="Q63" s="429"/>
    </row>
    <row r="64" spans="1:17" ht="43.5" customHeight="1" x14ac:dyDescent="0.25">
      <c r="A64" s="118" t="s">
        <v>596</v>
      </c>
      <c r="B64" s="719"/>
      <c r="C64" s="721"/>
      <c r="D64" s="723"/>
      <c r="E64" s="721"/>
      <c r="F64" s="724"/>
      <c r="G64" s="724"/>
      <c r="H64" s="717"/>
      <c r="I64" s="356" t="str">
        <f>IF('Mapa final'!Y67="","",'Mapa final'!Y67)</f>
        <v/>
      </c>
      <c r="J64" s="356" t="str">
        <f>IF('Mapa final'!AA67="","",'Mapa final'!AA67)</f>
        <v/>
      </c>
      <c r="K64" s="356" t="str">
        <f t="shared" si="0"/>
        <v/>
      </c>
      <c r="L64" s="356" t="str">
        <f>IF('Mapa final'!AD67="","",'Mapa final'!AD67)</f>
        <v/>
      </c>
      <c r="M64" s="357" t="str">
        <f>IF('Mapa final'!P67="","",'Mapa final'!P67)</f>
        <v/>
      </c>
      <c r="N64" s="428"/>
      <c r="O64" s="428"/>
      <c r="P64" s="428"/>
      <c r="Q64" s="429"/>
    </row>
    <row r="65" spans="1:17" ht="43.5" customHeight="1" x14ac:dyDescent="0.25">
      <c r="A65" s="118" t="s">
        <v>597</v>
      </c>
      <c r="B65" s="719"/>
      <c r="C65" s="721"/>
      <c r="D65" s="723"/>
      <c r="E65" s="721"/>
      <c r="F65" s="724"/>
      <c r="G65" s="724"/>
      <c r="H65" s="717"/>
      <c r="I65" s="356" t="str">
        <f>IF('Mapa final'!Y68="","",'Mapa final'!Y68)</f>
        <v/>
      </c>
      <c r="J65" s="356" t="str">
        <f>IF('Mapa final'!AA68="","",'Mapa final'!AA68)</f>
        <v/>
      </c>
      <c r="K65" s="356" t="str">
        <f t="shared" si="0"/>
        <v/>
      </c>
      <c r="L65" s="356" t="str">
        <f>IF('Mapa final'!AD68="","",'Mapa final'!AD68)</f>
        <v/>
      </c>
      <c r="M65" s="357" t="str">
        <f>IF('Mapa final'!P68="","",'Mapa final'!P68)</f>
        <v/>
      </c>
      <c r="N65" s="428"/>
      <c r="O65" s="428"/>
      <c r="P65" s="428"/>
      <c r="Q65" s="429"/>
    </row>
    <row r="66" spans="1:17" ht="43.5" customHeight="1" x14ac:dyDescent="0.25">
      <c r="A66" s="118" t="s">
        <v>598</v>
      </c>
      <c r="B66" s="719"/>
      <c r="C66" s="721"/>
      <c r="D66" s="723"/>
      <c r="E66" s="721"/>
      <c r="F66" s="724"/>
      <c r="G66" s="724"/>
      <c r="H66" s="717"/>
      <c r="I66" s="356" t="str">
        <f>IF('Mapa final'!Y69="","",'Mapa final'!Y69)</f>
        <v/>
      </c>
      <c r="J66" s="356" t="str">
        <f>IF('Mapa final'!AA69="","",'Mapa final'!AA69)</f>
        <v/>
      </c>
      <c r="K66" s="356" t="str">
        <f t="shared" si="0"/>
        <v/>
      </c>
      <c r="L66" s="356" t="str">
        <f>IF('Mapa final'!AD69="","",'Mapa final'!AD69)</f>
        <v/>
      </c>
      <c r="M66" s="357" t="str">
        <f>IF('Mapa final'!P69="","",'Mapa final'!P69)</f>
        <v/>
      </c>
      <c r="N66" s="428"/>
      <c r="O66" s="428"/>
      <c r="P66" s="428"/>
      <c r="Q66" s="429"/>
    </row>
    <row r="67" spans="1:17" ht="43.5" customHeight="1" x14ac:dyDescent="0.25">
      <c r="A67" s="118" t="s">
        <v>599</v>
      </c>
      <c r="B67" s="718"/>
      <c r="C67" s="720" t="str">
        <f>IF('Mapa final'!E70="","",'Mapa final'!E70)</f>
        <v/>
      </c>
      <c r="D67" s="722"/>
      <c r="E67" s="720" t="str">
        <f>IF('Mapa final'!D70="","",'Mapa final'!D70)</f>
        <v/>
      </c>
      <c r="F67" s="724" t="str">
        <f>IF('Mapa final'!H70="","",'Mapa final'!H70)</f>
        <v/>
      </c>
      <c r="G67" s="724" t="str">
        <f>IF('Mapa final'!L70="","",'Mapa final'!L70)</f>
        <v/>
      </c>
      <c r="H67" s="71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final'!Y70="","",'Mapa final'!Y70)</f>
        <v/>
      </c>
      <c r="J67" s="356" t="str">
        <f>IF('Mapa final'!AA70="","",'Mapa final'!AA70)</f>
        <v/>
      </c>
      <c r="K67" s="356" t="str">
        <f t="shared" si="0"/>
        <v/>
      </c>
      <c r="L67" s="356" t="str">
        <f>IF('Mapa final'!AD70="","",'Mapa final'!AD70)</f>
        <v/>
      </c>
      <c r="M67" s="357" t="str">
        <f>IF('Mapa final'!P70="","",'Mapa final'!P70)</f>
        <v/>
      </c>
      <c r="N67" s="428"/>
      <c r="O67" s="428"/>
      <c r="P67" s="428"/>
      <c r="Q67" s="429"/>
    </row>
    <row r="68" spans="1:17" ht="43.5" customHeight="1" x14ac:dyDescent="0.25">
      <c r="A68" s="118" t="s">
        <v>600</v>
      </c>
      <c r="B68" s="719"/>
      <c r="C68" s="721"/>
      <c r="D68" s="723"/>
      <c r="E68" s="721"/>
      <c r="F68" s="724"/>
      <c r="G68" s="724"/>
      <c r="H68" s="717"/>
      <c r="I68" s="356" t="str">
        <f>IF('Mapa final'!Y71="","",'Mapa final'!Y71)</f>
        <v/>
      </c>
      <c r="J68" s="356" t="str">
        <f>IF('Mapa final'!AA71="","",'Mapa final'!AA71)</f>
        <v/>
      </c>
      <c r="K68" s="356" t="str">
        <f t="shared" si="0"/>
        <v/>
      </c>
      <c r="L68" s="356" t="str">
        <f>IF('Mapa final'!AD71="","",'Mapa final'!AD71)</f>
        <v/>
      </c>
      <c r="M68" s="357" t="str">
        <f>IF('Mapa final'!P71="","",'Mapa final'!P71)</f>
        <v/>
      </c>
      <c r="N68" s="428"/>
      <c r="O68" s="428"/>
      <c r="P68" s="428"/>
      <c r="Q68" s="429"/>
    </row>
    <row r="69" spans="1:17" ht="43.5" customHeight="1" x14ac:dyDescent="0.25">
      <c r="A69" s="118" t="s">
        <v>601</v>
      </c>
      <c r="B69" s="719"/>
      <c r="C69" s="721"/>
      <c r="D69" s="723"/>
      <c r="E69" s="721"/>
      <c r="F69" s="724"/>
      <c r="G69" s="724"/>
      <c r="H69" s="717"/>
      <c r="I69" s="356" t="str">
        <f>IF('Mapa final'!Y72="","",'Mapa final'!Y72)</f>
        <v/>
      </c>
      <c r="J69" s="356" t="str">
        <f>IF('Mapa final'!AA72="","",'Mapa final'!AA72)</f>
        <v/>
      </c>
      <c r="K69" s="356" t="str">
        <f t="shared" si="0"/>
        <v/>
      </c>
      <c r="L69" s="356" t="str">
        <f>IF('Mapa final'!AD72="","",'Mapa final'!AD72)</f>
        <v/>
      </c>
      <c r="M69" s="357" t="str">
        <f>IF('Mapa final'!P72="","",'Mapa final'!P72)</f>
        <v/>
      </c>
      <c r="N69" s="428"/>
      <c r="O69" s="428"/>
      <c r="P69" s="428"/>
      <c r="Q69" s="429"/>
    </row>
    <row r="70" spans="1:17" ht="43.5" customHeight="1" x14ac:dyDescent="0.25">
      <c r="A70" s="118" t="s">
        <v>602</v>
      </c>
      <c r="B70" s="719"/>
      <c r="C70" s="721"/>
      <c r="D70" s="723"/>
      <c r="E70" s="721"/>
      <c r="F70" s="724"/>
      <c r="G70" s="724"/>
      <c r="H70" s="717"/>
      <c r="I70" s="356" t="str">
        <f>IF('Mapa final'!Y73="","",'Mapa final'!Y73)</f>
        <v/>
      </c>
      <c r="J70" s="356" t="str">
        <f>IF('Mapa final'!AA73="","",'Mapa final'!AA73)</f>
        <v/>
      </c>
      <c r="K70" s="356" t="str">
        <f t="shared" si="0"/>
        <v/>
      </c>
      <c r="L70" s="356" t="str">
        <f>IF('Mapa final'!AD73="","",'Mapa final'!AD73)</f>
        <v/>
      </c>
      <c r="M70" s="357" t="str">
        <f>IF('Mapa final'!P73="","",'Mapa final'!P73)</f>
        <v/>
      </c>
      <c r="N70" s="428"/>
      <c r="O70" s="428"/>
      <c r="P70" s="428"/>
      <c r="Q70" s="429"/>
    </row>
    <row r="71" spans="1:17" ht="43.5" customHeight="1" x14ac:dyDescent="0.25">
      <c r="A71" s="118" t="s">
        <v>603</v>
      </c>
      <c r="B71" s="719"/>
      <c r="C71" s="721"/>
      <c r="D71" s="723"/>
      <c r="E71" s="721"/>
      <c r="F71" s="724"/>
      <c r="G71" s="724"/>
      <c r="H71" s="717"/>
      <c r="I71" s="356" t="str">
        <f>IF('Mapa final'!Y74="","",'Mapa final'!Y74)</f>
        <v/>
      </c>
      <c r="J71" s="356" t="str">
        <f>IF('Mapa final'!AA74="","",'Mapa final'!AA74)</f>
        <v/>
      </c>
      <c r="K71" s="356" t="str">
        <f t="shared" si="0"/>
        <v/>
      </c>
      <c r="L71" s="356" t="str">
        <f>IF('Mapa final'!AD74="","",'Mapa final'!AD74)</f>
        <v/>
      </c>
      <c r="M71" s="357" t="str">
        <f>IF('Mapa final'!P74="","",'Mapa final'!P74)</f>
        <v/>
      </c>
      <c r="N71" s="428"/>
      <c r="O71" s="428"/>
      <c r="P71" s="428"/>
      <c r="Q71" s="429"/>
    </row>
    <row r="72" spans="1:17" ht="43.5" customHeight="1" x14ac:dyDescent="0.25">
      <c r="A72" s="118" t="s">
        <v>604</v>
      </c>
      <c r="B72" s="719"/>
      <c r="C72" s="721"/>
      <c r="D72" s="723"/>
      <c r="E72" s="721"/>
      <c r="F72" s="724"/>
      <c r="G72" s="724"/>
      <c r="H72" s="717"/>
      <c r="I72" s="356" t="str">
        <f>IF('Mapa final'!Y75="","",'Mapa final'!Y75)</f>
        <v/>
      </c>
      <c r="J72" s="356" t="str">
        <f>IF('Mapa final'!AA75="","",'Mapa final'!AA75)</f>
        <v/>
      </c>
      <c r="K72" s="356"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final'!AD75="","",'Mapa final'!AD75)</f>
        <v/>
      </c>
      <c r="M72" s="357" t="str">
        <f>IF('Mapa final'!P75="","",'Mapa final'!P75)</f>
        <v/>
      </c>
      <c r="N72" s="428"/>
      <c r="O72" s="428"/>
      <c r="P72" s="428"/>
      <c r="Q72" s="429"/>
    </row>
    <row r="73" spans="1:17" ht="43.5" customHeight="1" x14ac:dyDescent="0.25">
      <c r="A73" s="118" t="s">
        <v>605</v>
      </c>
      <c r="B73" s="718"/>
      <c r="C73" s="720" t="str">
        <f>IF('Mapa final'!E76="","",'Mapa final'!E76)</f>
        <v/>
      </c>
      <c r="D73" s="722"/>
      <c r="E73" s="720" t="str">
        <f>IF('Mapa final'!D76="","",'Mapa final'!D76)</f>
        <v/>
      </c>
      <c r="F73" s="724" t="str">
        <f>IF('Mapa final'!H76="","",'Mapa final'!H76)</f>
        <v/>
      </c>
      <c r="G73" s="724" t="str">
        <f>IF('Mapa final'!L76="","",'Mapa final'!L76)</f>
        <v/>
      </c>
      <c r="H73" s="71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final'!Y76="","",'Mapa final'!Y76)</f>
        <v/>
      </c>
      <c r="J73" s="356" t="str">
        <f>IF('Mapa final'!AA76="","",'Mapa final'!AA76)</f>
        <v/>
      </c>
      <c r="K73" s="356" t="str">
        <f t="shared" si="1"/>
        <v/>
      </c>
      <c r="L73" s="356" t="str">
        <f>IF('Mapa final'!AD76="","",'Mapa final'!AD76)</f>
        <v/>
      </c>
      <c r="M73" s="357" t="str">
        <f>IF('Mapa final'!P76="","",'Mapa final'!P76)</f>
        <v/>
      </c>
      <c r="N73" s="428"/>
      <c r="O73" s="428"/>
      <c r="P73" s="428"/>
      <c r="Q73" s="429"/>
    </row>
    <row r="74" spans="1:17" ht="43.5" customHeight="1" x14ac:dyDescent="0.25">
      <c r="A74" s="118" t="s">
        <v>606</v>
      </c>
      <c r="B74" s="719"/>
      <c r="C74" s="721"/>
      <c r="D74" s="723"/>
      <c r="E74" s="721"/>
      <c r="F74" s="724"/>
      <c r="G74" s="724"/>
      <c r="H74" s="717"/>
      <c r="I74" s="356" t="str">
        <f>IF('Mapa final'!Y77="","",'Mapa final'!Y77)</f>
        <v/>
      </c>
      <c r="J74" s="356" t="str">
        <f>IF('Mapa final'!AA77="","",'Mapa final'!AA77)</f>
        <v/>
      </c>
      <c r="K74" s="356" t="str">
        <f t="shared" si="1"/>
        <v/>
      </c>
      <c r="L74" s="356" t="str">
        <f>IF('Mapa final'!AD77="","",'Mapa final'!AD77)</f>
        <v/>
      </c>
      <c r="M74" s="357" t="str">
        <f>IF('Mapa final'!P77="","",'Mapa final'!P77)</f>
        <v/>
      </c>
      <c r="N74" s="428"/>
      <c r="O74" s="428"/>
      <c r="P74" s="428"/>
      <c r="Q74" s="429"/>
    </row>
    <row r="75" spans="1:17" ht="43.5" customHeight="1" x14ac:dyDescent="0.25">
      <c r="A75" s="118" t="s">
        <v>607</v>
      </c>
      <c r="B75" s="719"/>
      <c r="C75" s="721"/>
      <c r="D75" s="723"/>
      <c r="E75" s="721"/>
      <c r="F75" s="724"/>
      <c r="G75" s="724"/>
      <c r="H75" s="717"/>
      <c r="I75" s="356" t="str">
        <f>IF('Mapa final'!Y78="","",'Mapa final'!Y78)</f>
        <v/>
      </c>
      <c r="J75" s="356" t="str">
        <f>IF('Mapa final'!AA78="","",'Mapa final'!AA78)</f>
        <v/>
      </c>
      <c r="K75" s="356" t="str">
        <f t="shared" si="1"/>
        <v/>
      </c>
      <c r="L75" s="356" t="str">
        <f>IF('Mapa final'!AD78="","",'Mapa final'!AD78)</f>
        <v/>
      </c>
      <c r="M75" s="357" t="str">
        <f>IF('Mapa final'!P78="","",'Mapa final'!P78)</f>
        <v/>
      </c>
      <c r="N75" s="428"/>
      <c r="O75" s="428"/>
      <c r="P75" s="428"/>
      <c r="Q75" s="429"/>
    </row>
    <row r="76" spans="1:17" ht="43.5" customHeight="1" x14ac:dyDescent="0.25">
      <c r="A76" s="118" t="s">
        <v>608</v>
      </c>
      <c r="B76" s="719"/>
      <c r="C76" s="721"/>
      <c r="D76" s="723"/>
      <c r="E76" s="721"/>
      <c r="F76" s="724"/>
      <c r="G76" s="724"/>
      <c r="H76" s="717"/>
      <c r="I76" s="356" t="str">
        <f>IF('Mapa final'!Y79="","",'Mapa final'!Y79)</f>
        <v/>
      </c>
      <c r="J76" s="356" t="str">
        <f>IF('Mapa final'!AA79="","",'Mapa final'!AA79)</f>
        <v/>
      </c>
      <c r="K76" s="356" t="str">
        <f t="shared" si="1"/>
        <v/>
      </c>
      <c r="L76" s="356" t="str">
        <f>IF('Mapa final'!AD79="","",'Mapa final'!AD79)</f>
        <v/>
      </c>
      <c r="M76" s="357" t="str">
        <f>IF('Mapa final'!P79="","",'Mapa final'!P79)</f>
        <v/>
      </c>
      <c r="N76" s="428"/>
      <c r="O76" s="428"/>
      <c r="P76" s="428"/>
      <c r="Q76" s="429"/>
    </row>
    <row r="77" spans="1:17" ht="43.5" customHeight="1" x14ac:dyDescent="0.25">
      <c r="A77" s="118" t="s">
        <v>609</v>
      </c>
      <c r="B77" s="719"/>
      <c r="C77" s="721"/>
      <c r="D77" s="723"/>
      <c r="E77" s="721"/>
      <c r="F77" s="724"/>
      <c r="G77" s="724"/>
      <c r="H77" s="717"/>
      <c r="I77" s="356" t="str">
        <f>IF('Mapa final'!Y80="","",'Mapa final'!Y80)</f>
        <v/>
      </c>
      <c r="J77" s="356" t="str">
        <f>IF('Mapa final'!AA80="","",'Mapa final'!AA80)</f>
        <v/>
      </c>
      <c r="K77" s="356" t="str">
        <f t="shared" si="1"/>
        <v/>
      </c>
      <c r="L77" s="356" t="str">
        <f>IF('Mapa final'!AD80="","",'Mapa final'!AD80)</f>
        <v/>
      </c>
      <c r="M77" s="357" t="str">
        <f>IF('Mapa final'!P80="","",'Mapa final'!P80)</f>
        <v/>
      </c>
      <c r="N77" s="428"/>
      <c r="O77" s="428"/>
      <c r="P77" s="428"/>
      <c r="Q77" s="429"/>
    </row>
    <row r="78" spans="1:17" ht="43.5" customHeight="1" x14ac:dyDescent="0.25">
      <c r="A78" s="118" t="s">
        <v>610</v>
      </c>
      <c r="B78" s="719"/>
      <c r="C78" s="721"/>
      <c r="D78" s="723"/>
      <c r="E78" s="721"/>
      <c r="F78" s="724"/>
      <c r="G78" s="724"/>
      <c r="H78" s="717"/>
      <c r="I78" s="356" t="str">
        <f>IF('Mapa final'!Y81="","",'Mapa final'!Y81)</f>
        <v/>
      </c>
      <c r="J78" s="356" t="str">
        <f>IF('Mapa final'!AA81="","",'Mapa final'!AA81)</f>
        <v/>
      </c>
      <c r="K78" s="356" t="str">
        <f t="shared" si="1"/>
        <v/>
      </c>
      <c r="L78" s="356" t="str">
        <f>IF('Mapa final'!AD81="","",'Mapa final'!AD81)</f>
        <v/>
      </c>
      <c r="M78" s="357" t="str">
        <f>IF('Mapa final'!P81="","",'Mapa final'!P81)</f>
        <v/>
      </c>
      <c r="N78" s="428"/>
      <c r="O78" s="428"/>
      <c r="P78" s="428"/>
      <c r="Q78" s="429"/>
    </row>
    <row r="79" spans="1:17" ht="43.5" customHeight="1" x14ac:dyDescent="0.25">
      <c r="A79" s="118" t="s">
        <v>611</v>
      </c>
      <c r="B79" s="718"/>
      <c r="C79" s="720" t="str">
        <f>IF('Mapa final'!E82="","",'Mapa final'!E82)</f>
        <v/>
      </c>
      <c r="D79" s="722"/>
      <c r="E79" s="720" t="str">
        <f>IF('Mapa final'!D82="","",'Mapa final'!D82)</f>
        <v/>
      </c>
      <c r="F79" s="724" t="str">
        <f>IF('Mapa final'!H82="","",'Mapa final'!H82)</f>
        <v/>
      </c>
      <c r="G79" s="724" t="str">
        <f>IF('Mapa final'!L82="","",'Mapa final'!L82)</f>
        <v/>
      </c>
      <c r="H79" s="71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final'!Y82="","",'Mapa final'!Y82)</f>
        <v/>
      </c>
      <c r="J79" s="356" t="str">
        <f>IF('Mapa final'!AA82="","",'Mapa final'!AA82)</f>
        <v/>
      </c>
      <c r="K79" s="356" t="str">
        <f t="shared" si="1"/>
        <v/>
      </c>
      <c r="L79" s="356" t="str">
        <f>IF('Mapa final'!AD82="","",'Mapa final'!AD82)</f>
        <v/>
      </c>
      <c r="M79" s="357" t="str">
        <f>IF('Mapa final'!P82="","",'Mapa final'!P82)</f>
        <v/>
      </c>
      <c r="N79" s="428"/>
      <c r="O79" s="428"/>
      <c r="P79" s="428"/>
      <c r="Q79" s="429"/>
    </row>
    <row r="80" spans="1:17" ht="43.5" customHeight="1" x14ac:dyDescent="0.25">
      <c r="A80" s="118" t="s">
        <v>612</v>
      </c>
      <c r="B80" s="719"/>
      <c r="C80" s="721"/>
      <c r="D80" s="723"/>
      <c r="E80" s="721"/>
      <c r="F80" s="724"/>
      <c r="G80" s="724"/>
      <c r="H80" s="717"/>
      <c r="I80" s="356" t="str">
        <f>IF('Mapa final'!Y83="","",'Mapa final'!Y83)</f>
        <v/>
      </c>
      <c r="J80" s="356" t="str">
        <f>IF('Mapa final'!AA83="","",'Mapa final'!AA83)</f>
        <v/>
      </c>
      <c r="K80" s="356" t="str">
        <f t="shared" si="1"/>
        <v/>
      </c>
      <c r="L80" s="356" t="str">
        <f>IF('Mapa final'!AD83="","",'Mapa final'!AD83)</f>
        <v/>
      </c>
      <c r="M80" s="357" t="str">
        <f>IF('Mapa final'!P83="","",'Mapa final'!P83)</f>
        <v/>
      </c>
      <c r="N80" s="428"/>
      <c r="O80" s="428"/>
      <c r="P80" s="428"/>
      <c r="Q80" s="429"/>
    </row>
    <row r="81" spans="1:17" ht="43.5" customHeight="1" x14ac:dyDescent="0.25">
      <c r="A81" s="118" t="s">
        <v>613</v>
      </c>
      <c r="B81" s="719"/>
      <c r="C81" s="721"/>
      <c r="D81" s="723"/>
      <c r="E81" s="721"/>
      <c r="F81" s="724"/>
      <c r="G81" s="724"/>
      <c r="H81" s="717"/>
      <c r="I81" s="356" t="str">
        <f>IF('Mapa final'!Y84="","",'Mapa final'!Y84)</f>
        <v/>
      </c>
      <c r="J81" s="356" t="str">
        <f>IF('Mapa final'!AA84="","",'Mapa final'!AA84)</f>
        <v/>
      </c>
      <c r="K81" s="356" t="str">
        <f t="shared" si="1"/>
        <v/>
      </c>
      <c r="L81" s="356" t="str">
        <f>IF('Mapa final'!AD84="","",'Mapa final'!AD84)</f>
        <v/>
      </c>
      <c r="M81" s="357" t="str">
        <f>IF('Mapa final'!P84="","",'Mapa final'!P84)</f>
        <v/>
      </c>
      <c r="N81" s="428"/>
      <c r="O81" s="428"/>
      <c r="P81" s="428"/>
      <c r="Q81" s="429"/>
    </row>
    <row r="82" spans="1:17" ht="43.5" customHeight="1" x14ac:dyDescent="0.25">
      <c r="A82" s="118" t="s">
        <v>614</v>
      </c>
      <c r="B82" s="719"/>
      <c r="C82" s="721"/>
      <c r="D82" s="723"/>
      <c r="E82" s="721"/>
      <c r="F82" s="724"/>
      <c r="G82" s="724"/>
      <c r="H82" s="717"/>
      <c r="I82" s="356" t="str">
        <f>IF('Mapa final'!Y85="","",'Mapa final'!Y85)</f>
        <v/>
      </c>
      <c r="J82" s="356" t="str">
        <f>IF('Mapa final'!AA85="","",'Mapa final'!AA85)</f>
        <v/>
      </c>
      <c r="K82" s="356" t="str">
        <f t="shared" si="1"/>
        <v/>
      </c>
      <c r="L82" s="356" t="str">
        <f>IF('Mapa final'!AD85="","",'Mapa final'!AD85)</f>
        <v/>
      </c>
      <c r="M82" s="357" t="str">
        <f>IF('Mapa final'!P85="","",'Mapa final'!P85)</f>
        <v/>
      </c>
      <c r="N82" s="428"/>
      <c r="O82" s="428"/>
      <c r="P82" s="428"/>
      <c r="Q82" s="429"/>
    </row>
    <row r="83" spans="1:17" ht="43.5" customHeight="1" x14ac:dyDescent="0.25">
      <c r="A83" s="118" t="s">
        <v>615</v>
      </c>
      <c r="B83" s="719"/>
      <c r="C83" s="721"/>
      <c r="D83" s="723"/>
      <c r="E83" s="721"/>
      <c r="F83" s="724"/>
      <c r="G83" s="724"/>
      <c r="H83" s="717"/>
      <c r="I83" s="356" t="str">
        <f>IF('Mapa final'!Y86="","",'Mapa final'!Y86)</f>
        <v/>
      </c>
      <c r="J83" s="356" t="str">
        <f>IF('Mapa final'!AA86="","",'Mapa final'!AA86)</f>
        <v/>
      </c>
      <c r="K83" s="356" t="str">
        <f t="shared" si="1"/>
        <v/>
      </c>
      <c r="L83" s="356" t="str">
        <f>IF('Mapa final'!AD86="","",'Mapa final'!AD86)</f>
        <v/>
      </c>
      <c r="M83" s="357" t="str">
        <f>IF('Mapa final'!P86="","",'Mapa final'!P86)</f>
        <v/>
      </c>
      <c r="N83" s="428"/>
      <c r="O83" s="428"/>
      <c r="P83" s="428"/>
      <c r="Q83" s="429"/>
    </row>
    <row r="84" spans="1:17" ht="43.5" customHeight="1" x14ac:dyDescent="0.25">
      <c r="A84" s="118" t="s">
        <v>616</v>
      </c>
      <c r="B84" s="719"/>
      <c r="C84" s="721"/>
      <c r="D84" s="723"/>
      <c r="E84" s="721"/>
      <c r="F84" s="724"/>
      <c r="G84" s="724"/>
      <c r="H84" s="717"/>
      <c r="I84" s="356" t="str">
        <f>IF('Mapa final'!Y87="","",'Mapa final'!Y87)</f>
        <v/>
      </c>
      <c r="J84" s="356" t="str">
        <f>IF('Mapa final'!AA87="","",'Mapa final'!AA87)</f>
        <v/>
      </c>
      <c r="K84" s="356" t="str">
        <f t="shared" si="1"/>
        <v/>
      </c>
      <c r="L84" s="356" t="str">
        <f>IF('Mapa final'!AD87="","",'Mapa final'!AD87)</f>
        <v/>
      </c>
      <c r="M84" s="357" t="str">
        <f>IF('Mapa final'!P87="","",'Mapa final'!P87)</f>
        <v/>
      </c>
      <c r="N84" s="428"/>
      <c r="O84" s="428"/>
      <c r="P84" s="428"/>
      <c r="Q84" s="429"/>
    </row>
    <row r="85" spans="1:17" ht="43.5" customHeight="1" x14ac:dyDescent="0.25">
      <c r="A85" s="118" t="s">
        <v>617</v>
      </c>
      <c r="B85" s="718"/>
      <c r="C85" s="720" t="str">
        <f>IF('Mapa final'!E88="","",'Mapa final'!E88)</f>
        <v/>
      </c>
      <c r="D85" s="722"/>
      <c r="E85" s="720" t="str">
        <f>IF('Mapa final'!D88="","",'Mapa final'!D88)</f>
        <v/>
      </c>
      <c r="F85" s="724" t="str">
        <f>IF('Mapa final'!H88="","",'Mapa final'!H88)</f>
        <v/>
      </c>
      <c r="G85" s="724" t="str">
        <f>IF('Mapa final'!L88="","",'Mapa final'!L88)</f>
        <v/>
      </c>
      <c r="H85" s="71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final'!Y88="","",'Mapa final'!Y88)</f>
        <v/>
      </c>
      <c r="J85" s="356" t="str">
        <f>IF('Mapa final'!AA88="","",'Mapa final'!AA88)</f>
        <v/>
      </c>
      <c r="K85" s="356" t="str">
        <f t="shared" si="1"/>
        <v/>
      </c>
      <c r="L85" s="356" t="str">
        <f>IF('Mapa final'!AD88="","",'Mapa final'!AD88)</f>
        <v/>
      </c>
      <c r="M85" s="357" t="str">
        <f>IF('Mapa final'!P88="","",'Mapa final'!P88)</f>
        <v/>
      </c>
      <c r="N85" s="428"/>
      <c r="O85" s="428"/>
      <c r="P85" s="428"/>
      <c r="Q85" s="429"/>
    </row>
    <row r="86" spans="1:17" ht="43.5" customHeight="1" x14ac:dyDescent="0.25">
      <c r="A86" s="118" t="s">
        <v>618</v>
      </c>
      <c r="B86" s="719"/>
      <c r="C86" s="721"/>
      <c r="D86" s="723"/>
      <c r="E86" s="721"/>
      <c r="F86" s="724"/>
      <c r="G86" s="724"/>
      <c r="H86" s="717"/>
      <c r="I86" s="356" t="str">
        <f>IF('Mapa final'!Y89="","",'Mapa final'!Y89)</f>
        <v/>
      </c>
      <c r="J86" s="356" t="str">
        <f>IF('Mapa final'!AA89="","",'Mapa final'!AA89)</f>
        <v/>
      </c>
      <c r="K86" s="356" t="str">
        <f t="shared" si="1"/>
        <v/>
      </c>
      <c r="L86" s="356" t="str">
        <f>IF('Mapa final'!AD89="","",'Mapa final'!AD89)</f>
        <v/>
      </c>
      <c r="M86" s="357" t="str">
        <f>IF('Mapa final'!P89="","",'Mapa final'!P89)</f>
        <v/>
      </c>
      <c r="N86" s="428"/>
      <c r="O86" s="428"/>
      <c r="P86" s="428"/>
      <c r="Q86" s="429"/>
    </row>
    <row r="87" spans="1:17" ht="43.5" customHeight="1" x14ac:dyDescent="0.25">
      <c r="A87" s="118" t="s">
        <v>619</v>
      </c>
      <c r="B87" s="719"/>
      <c r="C87" s="721"/>
      <c r="D87" s="723"/>
      <c r="E87" s="721"/>
      <c r="F87" s="724"/>
      <c r="G87" s="724"/>
      <c r="H87" s="717"/>
      <c r="I87" s="356" t="str">
        <f>IF('Mapa final'!Y90="","",'Mapa final'!Y90)</f>
        <v/>
      </c>
      <c r="J87" s="356" t="str">
        <f>IF('Mapa final'!AA90="","",'Mapa final'!AA90)</f>
        <v/>
      </c>
      <c r="K87" s="356" t="str">
        <f t="shared" si="1"/>
        <v/>
      </c>
      <c r="L87" s="356" t="str">
        <f>IF('Mapa final'!AD90="","",'Mapa final'!AD90)</f>
        <v/>
      </c>
      <c r="M87" s="357" t="str">
        <f>IF('Mapa final'!P90="","",'Mapa final'!P90)</f>
        <v/>
      </c>
      <c r="N87" s="428"/>
      <c r="O87" s="428"/>
      <c r="P87" s="428"/>
      <c r="Q87" s="429"/>
    </row>
    <row r="88" spans="1:17" ht="43.5" customHeight="1" x14ac:dyDescent="0.25">
      <c r="A88" s="118" t="s">
        <v>620</v>
      </c>
      <c r="B88" s="719"/>
      <c r="C88" s="721"/>
      <c r="D88" s="723"/>
      <c r="E88" s="721"/>
      <c r="F88" s="724"/>
      <c r="G88" s="724"/>
      <c r="H88" s="717"/>
      <c r="I88" s="356" t="str">
        <f>IF('Mapa final'!Y91="","",'Mapa final'!Y91)</f>
        <v/>
      </c>
      <c r="J88" s="356" t="str">
        <f>IF('Mapa final'!AA91="","",'Mapa final'!AA91)</f>
        <v/>
      </c>
      <c r="K88" s="356" t="str">
        <f t="shared" si="1"/>
        <v/>
      </c>
      <c r="L88" s="356" t="str">
        <f>IF('Mapa final'!AD91="","",'Mapa final'!AD91)</f>
        <v/>
      </c>
      <c r="M88" s="357" t="str">
        <f>IF('Mapa final'!P91="","",'Mapa final'!P91)</f>
        <v/>
      </c>
      <c r="N88" s="428"/>
      <c r="O88" s="428"/>
      <c r="P88" s="428"/>
      <c r="Q88" s="429"/>
    </row>
    <row r="89" spans="1:17" ht="43.5" customHeight="1" x14ac:dyDescent="0.25">
      <c r="A89" s="118" t="s">
        <v>621</v>
      </c>
      <c r="B89" s="719"/>
      <c r="C89" s="721"/>
      <c r="D89" s="723"/>
      <c r="E89" s="721"/>
      <c r="F89" s="724"/>
      <c r="G89" s="724"/>
      <c r="H89" s="717"/>
      <c r="I89" s="356" t="str">
        <f>IF('Mapa final'!Y92="","",'Mapa final'!Y92)</f>
        <v/>
      </c>
      <c r="J89" s="356" t="str">
        <f>IF('Mapa final'!AA92="","",'Mapa final'!AA92)</f>
        <v/>
      </c>
      <c r="K89" s="356" t="str">
        <f t="shared" si="1"/>
        <v/>
      </c>
      <c r="L89" s="356" t="str">
        <f>IF('Mapa final'!AD92="","",'Mapa final'!AD92)</f>
        <v/>
      </c>
      <c r="M89" s="357" t="str">
        <f>IF('Mapa final'!P92="","",'Mapa final'!P92)</f>
        <v/>
      </c>
      <c r="N89" s="428"/>
      <c r="O89" s="428"/>
      <c r="P89" s="428"/>
      <c r="Q89" s="429"/>
    </row>
    <row r="90" spans="1:17" ht="43.5" customHeight="1" x14ac:dyDescent="0.25">
      <c r="A90" s="118" t="s">
        <v>622</v>
      </c>
      <c r="B90" s="719"/>
      <c r="C90" s="721"/>
      <c r="D90" s="723"/>
      <c r="E90" s="721"/>
      <c r="F90" s="724"/>
      <c r="G90" s="724"/>
      <c r="H90" s="717"/>
      <c r="I90" s="356" t="str">
        <f>IF('Mapa final'!Y93="","",'Mapa final'!Y93)</f>
        <v/>
      </c>
      <c r="J90" s="356" t="str">
        <f>IF('Mapa final'!AA93="","",'Mapa final'!AA93)</f>
        <v/>
      </c>
      <c r="K90" s="356" t="str">
        <f t="shared" si="1"/>
        <v/>
      </c>
      <c r="L90" s="356" t="str">
        <f>IF('Mapa final'!AD93="","",'Mapa final'!AD93)</f>
        <v/>
      </c>
      <c r="M90" s="357" t="str">
        <f>IF('Mapa final'!P93="","",'Mapa final'!P93)</f>
        <v/>
      </c>
      <c r="N90" s="428"/>
      <c r="O90" s="428"/>
      <c r="P90" s="428"/>
      <c r="Q90" s="429"/>
    </row>
    <row r="91" spans="1:17" ht="43.5" customHeight="1" x14ac:dyDescent="0.25">
      <c r="A91" s="118" t="s">
        <v>623</v>
      </c>
      <c r="B91" s="718"/>
      <c r="C91" s="720" t="str">
        <f>IF('Mapa final'!E94="","",'Mapa final'!E94)</f>
        <v/>
      </c>
      <c r="D91" s="722"/>
      <c r="E91" s="720" t="str">
        <f>IF('Mapa final'!D94="","",'Mapa final'!D94)</f>
        <v/>
      </c>
      <c r="F91" s="724" t="str">
        <f>IF('Mapa final'!H94="","",'Mapa final'!H94)</f>
        <v/>
      </c>
      <c r="G91" s="724" t="str">
        <f>IF('Mapa final'!L94="","",'Mapa final'!L94)</f>
        <v/>
      </c>
      <c r="H91" s="71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final'!Y94="","",'Mapa final'!Y94)</f>
        <v/>
      </c>
      <c r="J91" s="356" t="str">
        <f>IF('Mapa final'!AA94="","",'Mapa final'!AA94)</f>
        <v/>
      </c>
      <c r="K91" s="356" t="str">
        <f t="shared" si="1"/>
        <v/>
      </c>
      <c r="L91" s="356" t="str">
        <f>IF('Mapa final'!AD94="","",'Mapa final'!AD94)</f>
        <v/>
      </c>
      <c r="M91" s="357" t="str">
        <f>IF('Mapa final'!P94="","",'Mapa final'!P94)</f>
        <v/>
      </c>
      <c r="N91" s="428"/>
      <c r="O91" s="428"/>
      <c r="P91" s="428"/>
      <c r="Q91" s="429"/>
    </row>
    <row r="92" spans="1:17" ht="43.5" customHeight="1" x14ac:dyDescent="0.25">
      <c r="A92" s="118" t="s">
        <v>624</v>
      </c>
      <c r="B92" s="719"/>
      <c r="C92" s="721"/>
      <c r="D92" s="723"/>
      <c r="E92" s="721"/>
      <c r="F92" s="724"/>
      <c r="G92" s="724"/>
      <c r="H92" s="717"/>
      <c r="I92" s="356" t="str">
        <f>IF('Mapa final'!Y95="","",'Mapa final'!Y95)</f>
        <v/>
      </c>
      <c r="J92" s="356" t="str">
        <f>IF('Mapa final'!AA95="","",'Mapa final'!AA95)</f>
        <v/>
      </c>
      <c r="K92" s="356" t="str">
        <f t="shared" si="1"/>
        <v/>
      </c>
      <c r="L92" s="356" t="str">
        <f>IF('Mapa final'!AD95="","",'Mapa final'!AD95)</f>
        <v/>
      </c>
      <c r="M92" s="357" t="str">
        <f>IF('Mapa final'!P95="","",'Mapa final'!P95)</f>
        <v/>
      </c>
      <c r="N92" s="428"/>
      <c r="O92" s="428"/>
      <c r="P92" s="428"/>
      <c r="Q92" s="429"/>
    </row>
    <row r="93" spans="1:17" ht="43.5" customHeight="1" x14ac:dyDescent="0.25">
      <c r="A93" s="118" t="s">
        <v>625</v>
      </c>
      <c r="B93" s="719"/>
      <c r="C93" s="721"/>
      <c r="D93" s="723"/>
      <c r="E93" s="721"/>
      <c r="F93" s="724"/>
      <c r="G93" s="724"/>
      <c r="H93" s="717"/>
      <c r="I93" s="356" t="str">
        <f>IF('Mapa final'!Y96="","",'Mapa final'!Y96)</f>
        <v/>
      </c>
      <c r="J93" s="356" t="str">
        <f>IF('Mapa final'!AA96="","",'Mapa final'!AA96)</f>
        <v/>
      </c>
      <c r="K93" s="356" t="str">
        <f t="shared" si="1"/>
        <v/>
      </c>
      <c r="L93" s="356" t="str">
        <f>IF('Mapa final'!AD96="","",'Mapa final'!AD96)</f>
        <v/>
      </c>
      <c r="M93" s="357" t="str">
        <f>IF('Mapa final'!P96="","",'Mapa final'!P96)</f>
        <v/>
      </c>
      <c r="N93" s="428"/>
      <c r="O93" s="428"/>
      <c r="P93" s="428"/>
      <c r="Q93" s="429"/>
    </row>
    <row r="94" spans="1:17" ht="43.5" customHeight="1" x14ac:dyDescent="0.25">
      <c r="A94" s="118" t="s">
        <v>626</v>
      </c>
      <c r="B94" s="719"/>
      <c r="C94" s="721"/>
      <c r="D94" s="723"/>
      <c r="E94" s="721"/>
      <c r="F94" s="724"/>
      <c r="G94" s="724"/>
      <c r="H94" s="717"/>
      <c r="I94" s="356" t="str">
        <f>IF('Mapa final'!Y97="","",'Mapa final'!Y97)</f>
        <v/>
      </c>
      <c r="J94" s="356" t="str">
        <f>IF('Mapa final'!AA97="","",'Mapa final'!AA97)</f>
        <v/>
      </c>
      <c r="K94" s="356" t="str">
        <f t="shared" si="1"/>
        <v/>
      </c>
      <c r="L94" s="356" t="str">
        <f>IF('Mapa final'!AD97="","",'Mapa final'!AD97)</f>
        <v/>
      </c>
      <c r="M94" s="357" t="str">
        <f>IF('Mapa final'!P97="","",'Mapa final'!P97)</f>
        <v/>
      </c>
      <c r="N94" s="428"/>
      <c r="O94" s="428"/>
      <c r="P94" s="428"/>
      <c r="Q94" s="429"/>
    </row>
    <row r="95" spans="1:17" ht="43.5" customHeight="1" x14ac:dyDescent="0.25">
      <c r="A95" s="118" t="s">
        <v>627</v>
      </c>
      <c r="B95" s="719"/>
      <c r="C95" s="721"/>
      <c r="D95" s="723"/>
      <c r="E95" s="721"/>
      <c r="F95" s="724"/>
      <c r="G95" s="724"/>
      <c r="H95" s="717"/>
      <c r="I95" s="356" t="str">
        <f>IF('Mapa final'!Y98="","",'Mapa final'!Y98)</f>
        <v/>
      </c>
      <c r="J95" s="356" t="str">
        <f>IF('Mapa final'!AA98="","",'Mapa final'!AA98)</f>
        <v/>
      </c>
      <c r="K95" s="356" t="str">
        <f t="shared" si="1"/>
        <v/>
      </c>
      <c r="L95" s="356" t="str">
        <f>IF('Mapa final'!AD98="","",'Mapa final'!AD98)</f>
        <v/>
      </c>
      <c r="M95" s="357" t="str">
        <f>IF('Mapa final'!P98="","",'Mapa final'!P98)</f>
        <v/>
      </c>
      <c r="N95" s="428"/>
      <c r="O95" s="428"/>
      <c r="P95" s="428"/>
      <c r="Q95" s="429"/>
    </row>
    <row r="96" spans="1:17" ht="43.5" customHeight="1" x14ac:dyDescent="0.25">
      <c r="A96" s="118" t="s">
        <v>628</v>
      </c>
      <c r="B96" s="719"/>
      <c r="C96" s="721"/>
      <c r="D96" s="723"/>
      <c r="E96" s="721"/>
      <c r="F96" s="724"/>
      <c r="G96" s="724"/>
      <c r="H96" s="717"/>
      <c r="I96" s="356" t="str">
        <f>IF('Mapa final'!Y99="","",'Mapa final'!Y99)</f>
        <v/>
      </c>
      <c r="J96" s="356" t="str">
        <f>IF('Mapa final'!AA99="","",'Mapa final'!AA99)</f>
        <v/>
      </c>
      <c r="K96" s="356" t="str">
        <f t="shared" si="1"/>
        <v/>
      </c>
      <c r="L96" s="356" t="str">
        <f>IF('Mapa final'!AD99="","",'Mapa final'!AD99)</f>
        <v/>
      </c>
      <c r="M96" s="357" t="str">
        <f>IF('Mapa final'!P99="","",'Mapa final'!P99)</f>
        <v/>
      </c>
      <c r="N96" s="428"/>
      <c r="O96" s="428"/>
      <c r="P96" s="428"/>
      <c r="Q96" s="429"/>
    </row>
    <row r="97" spans="1:17" ht="43.5" customHeight="1" x14ac:dyDescent="0.25">
      <c r="A97" s="118" t="s">
        <v>629</v>
      </c>
      <c r="B97" s="718"/>
      <c r="C97" s="720" t="str">
        <f>IF('Mapa final'!E100="","",'Mapa final'!E100)</f>
        <v/>
      </c>
      <c r="D97" s="722"/>
      <c r="E97" s="720" t="str">
        <f>IF('Mapa final'!D100="","",'Mapa final'!D100)</f>
        <v/>
      </c>
      <c r="F97" s="724" t="str">
        <f>IF('Mapa final'!H100="","",'Mapa final'!H100)</f>
        <v/>
      </c>
      <c r="G97" s="724" t="str">
        <f>IF('Mapa final'!L100="","",'Mapa final'!L100)</f>
        <v/>
      </c>
      <c r="H97" s="71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final'!Y100="","",'Mapa final'!Y100)</f>
        <v/>
      </c>
      <c r="J97" s="356" t="str">
        <f>IF('Mapa final'!AA100="","",'Mapa final'!AA100)</f>
        <v/>
      </c>
      <c r="K97" s="356" t="str">
        <f t="shared" si="1"/>
        <v/>
      </c>
      <c r="L97" s="356" t="str">
        <f>IF('Mapa final'!AD100="","",'Mapa final'!AD100)</f>
        <v/>
      </c>
      <c r="M97" s="357" t="str">
        <f>IF('Mapa final'!P100="","",'Mapa final'!P100)</f>
        <v/>
      </c>
      <c r="N97" s="428"/>
      <c r="O97" s="428"/>
      <c r="P97" s="428"/>
      <c r="Q97" s="429"/>
    </row>
    <row r="98" spans="1:17" ht="43.5" customHeight="1" x14ac:dyDescent="0.25">
      <c r="A98" s="118" t="s">
        <v>630</v>
      </c>
      <c r="B98" s="719"/>
      <c r="C98" s="721"/>
      <c r="D98" s="723"/>
      <c r="E98" s="721"/>
      <c r="F98" s="724"/>
      <c r="G98" s="724"/>
      <c r="H98" s="717"/>
      <c r="I98" s="356" t="str">
        <f>IF('Mapa final'!Y101="","",'Mapa final'!Y101)</f>
        <v/>
      </c>
      <c r="J98" s="356" t="str">
        <f>IF('Mapa final'!AA101="","",'Mapa final'!AA101)</f>
        <v/>
      </c>
      <c r="K98" s="356" t="str">
        <f t="shared" si="1"/>
        <v/>
      </c>
      <c r="L98" s="356" t="str">
        <f>IF('Mapa final'!AD101="","",'Mapa final'!AD101)</f>
        <v/>
      </c>
      <c r="M98" s="357" t="str">
        <f>IF('Mapa final'!P101="","",'Mapa final'!P101)</f>
        <v/>
      </c>
      <c r="N98" s="428"/>
      <c r="O98" s="428"/>
      <c r="P98" s="428"/>
      <c r="Q98" s="429"/>
    </row>
    <row r="99" spans="1:17" ht="43.5" customHeight="1" x14ac:dyDescent="0.25">
      <c r="A99" s="118" t="s">
        <v>631</v>
      </c>
      <c r="B99" s="719"/>
      <c r="C99" s="721"/>
      <c r="D99" s="723"/>
      <c r="E99" s="721"/>
      <c r="F99" s="724"/>
      <c r="G99" s="724"/>
      <c r="H99" s="717"/>
      <c r="I99" s="356" t="str">
        <f>IF('Mapa final'!Y102="","",'Mapa final'!Y102)</f>
        <v/>
      </c>
      <c r="J99" s="356" t="str">
        <f>IF('Mapa final'!AA102="","",'Mapa final'!AA102)</f>
        <v/>
      </c>
      <c r="K99" s="356" t="str">
        <f t="shared" si="1"/>
        <v/>
      </c>
      <c r="L99" s="356" t="str">
        <f>IF('Mapa final'!AD102="","",'Mapa final'!AD102)</f>
        <v/>
      </c>
      <c r="M99" s="357" t="str">
        <f>IF('Mapa final'!P102="","",'Mapa final'!P102)</f>
        <v/>
      </c>
      <c r="N99" s="428"/>
      <c r="O99" s="428"/>
      <c r="P99" s="428"/>
      <c r="Q99" s="429"/>
    </row>
    <row r="100" spans="1:17" ht="43.5" customHeight="1" x14ac:dyDescent="0.25">
      <c r="A100" s="118" t="s">
        <v>632</v>
      </c>
      <c r="B100" s="719"/>
      <c r="C100" s="721"/>
      <c r="D100" s="723"/>
      <c r="E100" s="721"/>
      <c r="F100" s="724"/>
      <c r="G100" s="724"/>
      <c r="H100" s="717"/>
      <c r="I100" s="356" t="str">
        <f>IF('Mapa final'!Y103="","",'Mapa final'!Y103)</f>
        <v/>
      </c>
      <c r="J100" s="356" t="str">
        <f>IF('Mapa final'!AA103="","",'Mapa final'!AA103)</f>
        <v/>
      </c>
      <c r="K100" s="356" t="str">
        <f t="shared" si="1"/>
        <v/>
      </c>
      <c r="L100" s="356" t="str">
        <f>IF('Mapa final'!AD103="","",'Mapa final'!AD103)</f>
        <v/>
      </c>
      <c r="M100" s="357" t="str">
        <f>IF('Mapa final'!P103="","",'Mapa final'!P103)</f>
        <v/>
      </c>
      <c r="N100" s="428"/>
      <c r="O100" s="428"/>
      <c r="P100" s="428"/>
      <c r="Q100" s="429"/>
    </row>
    <row r="101" spans="1:17" ht="43.5" customHeight="1" x14ac:dyDescent="0.25">
      <c r="A101" s="118" t="s">
        <v>633</v>
      </c>
      <c r="B101" s="719"/>
      <c r="C101" s="721"/>
      <c r="D101" s="723"/>
      <c r="E101" s="721"/>
      <c r="F101" s="724"/>
      <c r="G101" s="724"/>
      <c r="H101" s="717"/>
      <c r="I101" s="356" t="str">
        <f>IF('Mapa final'!Y104="","",'Mapa final'!Y104)</f>
        <v/>
      </c>
      <c r="J101" s="356" t="str">
        <f>IF('Mapa final'!AA104="","",'Mapa final'!AA104)</f>
        <v/>
      </c>
      <c r="K101" s="356" t="str">
        <f t="shared" si="1"/>
        <v/>
      </c>
      <c r="L101" s="356" t="str">
        <f>IF('Mapa final'!AD104="","",'Mapa final'!AD104)</f>
        <v/>
      </c>
      <c r="M101" s="357" t="str">
        <f>IF('Mapa final'!P104="","",'Mapa final'!P104)</f>
        <v/>
      </c>
      <c r="N101" s="428"/>
      <c r="O101" s="428"/>
      <c r="P101" s="428"/>
      <c r="Q101" s="429"/>
    </row>
    <row r="102" spans="1:17" ht="43.5" customHeight="1" x14ac:dyDescent="0.25">
      <c r="A102" s="118" t="s">
        <v>634</v>
      </c>
      <c r="B102" s="719"/>
      <c r="C102" s="721"/>
      <c r="D102" s="723"/>
      <c r="E102" s="721"/>
      <c r="F102" s="724"/>
      <c r="G102" s="724"/>
      <c r="H102" s="717"/>
      <c r="I102" s="356" t="str">
        <f>IF('Mapa final'!Y105="","",'Mapa final'!Y105)</f>
        <v/>
      </c>
      <c r="J102" s="356" t="str">
        <f>IF('Mapa final'!AA105="","",'Mapa final'!AA105)</f>
        <v/>
      </c>
      <c r="K102" s="356" t="str">
        <f t="shared" si="1"/>
        <v/>
      </c>
      <c r="L102" s="356" t="str">
        <f>IF('Mapa final'!AD105="","",'Mapa final'!AD105)</f>
        <v/>
      </c>
      <c r="M102" s="357" t="str">
        <f>IF('Mapa final'!P105="","",'Mapa final'!P105)</f>
        <v/>
      </c>
      <c r="N102" s="428"/>
      <c r="O102" s="428"/>
      <c r="P102" s="428"/>
      <c r="Q102" s="429"/>
    </row>
    <row r="103" spans="1:17" ht="43.5" customHeight="1" x14ac:dyDescent="0.25">
      <c r="A103" s="118" t="s">
        <v>635</v>
      </c>
      <c r="B103" s="718"/>
      <c r="C103" s="720" t="str">
        <f>IF('Mapa final'!E106="","",'Mapa final'!E106)</f>
        <v/>
      </c>
      <c r="D103" s="722"/>
      <c r="E103" s="720" t="str">
        <f>IF('Mapa final'!D106="","",'Mapa final'!D106)</f>
        <v/>
      </c>
      <c r="F103" s="724" t="str">
        <f>IF('Mapa final'!H106="","",'Mapa final'!H106)</f>
        <v/>
      </c>
      <c r="G103" s="724" t="str">
        <f>IF('Mapa final'!L106="","",'Mapa final'!L106)</f>
        <v/>
      </c>
      <c r="H103" s="71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final'!Y106="","",'Mapa final'!Y106)</f>
        <v/>
      </c>
      <c r="J103" s="356" t="str">
        <f>IF('Mapa final'!AA106="","",'Mapa final'!AA106)</f>
        <v/>
      </c>
      <c r="K103" s="356" t="str">
        <f t="shared" si="1"/>
        <v/>
      </c>
      <c r="L103" s="356" t="str">
        <f>IF('Mapa final'!AD106="","",'Mapa final'!AD106)</f>
        <v/>
      </c>
      <c r="M103" s="357" t="str">
        <f>IF('Mapa final'!P106="","",'Mapa final'!P106)</f>
        <v/>
      </c>
      <c r="N103" s="428"/>
      <c r="O103" s="428"/>
      <c r="P103" s="428"/>
      <c r="Q103" s="429"/>
    </row>
    <row r="104" spans="1:17" ht="43.5" customHeight="1" x14ac:dyDescent="0.25">
      <c r="A104" s="118" t="s">
        <v>636</v>
      </c>
      <c r="B104" s="719"/>
      <c r="C104" s="721"/>
      <c r="D104" s="723"/>
      <c r="E104" s="721"/>
      <c r="F104" s="724"/>
      <c r="G104" s="724"/>
      <c r="H104" s="717"/>
      <c r="I104" s="356" t="str">
        <f>IF('Mapa final'!Y107="","",'Mapa final'!Y107)</f>
        <v/>
      </c>
      <c r="J104" s="356" t="str">
        <f>IF('Mapa final'!AA107="","",'Mapa final'!AA107)</f>
        <v/>
      </c>
      <c r="K104" s="356" t="str">
        <f t="shared" si="1"/>
        <v/>
      </c>
      <c r="L104" s="356" t="str">
        <f>IF('Mapa final'!AD107="","",'Mapa final'!AD107)</f>
        <v/>
      </c>
      <c r="M104" s="357" t="str">
        <f>IF('Mapa final'!P107="","",'Mapa final'!P107)</f>
        <v/>
      </c>
      <c r="N104" s="428"/>
      <c r="O104" s="428"/>
      <c r="P104" s="428"/>
      <c r="Q104" s="429"/>
    </row>
    <row r="105" spans="1:17" ht="43.5" customHeight="1" x14ac:dyDescent="0.25">
      <c r="A105" s="118" t="s">
        <v>637</v>
      </c>
      <c r="B105" s="719"/>
      <c r="C105" s="721"/>
      <c r="D105" s="723"/>
      <c r="E105" s="721"/>
      <c r="F105" s="724"/>
      <c r="G105" s="724"/>
      <c r="H105" s="717"/>
      <c r="I105" s="356" t="str">
        <f>IF('Mapa final'!Y108="","",'Mapa final'!Y108)</f>
        <v/>
      </c>
      <c r="J105" s="356" t="str">
        <f>IF('Mapa final'!AA108="","",'Mapa final'!AA108)</f>
        <v/>
      </c>
      <c r="K105" s="356" t="str">
        <f t="shared" si="1"/>
        <v/>
      </c>
      <c r="L105" s="356" t="str">
        <f>IF('Mapa final'!AD108="","",'Mapa final'!AD108)</f>
        <v/>
      </c>
      <c r="M105" s="357" t="str">
        <f>IF('Mapa final'!P108="","",'Mapa final'!P108)</f>
        <v/>
      </c>
      <c r="N105" s="428"/>
      <c r="O105" s="428"/>
      <c r="P105" s="428"/>
      <c r="Q105" s="429"/>
    </row>
    <row r="106" spans="1:17" ht="43.5" customHeight="1" x14ac:dyDescent="0.25">
      <c r="A106" s="118" t="s">
        <v>638</v>
      </c>
      <c r="B106" s="719"/>
      <c r="C106" s="721"/>
      <c r="D106" s="723"/>
      <c r="E106" s="721"/>
      <c r="F106" s="724"/>
      <c r="G106" s="724"/>
      <c r="H106" s="717"/>
      <c r="I106" s="356" t="str">
        <f>IF('Mapa final'!Y109="","",'Mapa final'!Y109)</f>
        <v/>
      </c>
      <c r="J106" s="356" t="str">
        <f>IF('Mapa final'!AA109="","",'Mapa final'!AA109)</f>
        <v/>
      </c>
      <c r="K106" s="356" t="str">
        <f t="shared" si="1"/>
        <v/>
      </c>
      <c r="L106" s="356" t="str">
        <f>IF('Mapa final'!AD109="","",'Mapa final'!AD109)</f>
        <v/>
      </c>
      <c r="M106" s="357" t="str">
        <f>IF('Mapa final'!P109="","",'Mapa final'!P109)</f>
        <v/>
      </c>
      <c r="N106" s="428"/>
      <c r="O106" s="428"/>
      <c r="P106" s="428"/>
      <c r="Q106" s="429"/>
    </row>
    <row r="107" spans="1:17" ht="43.5" customHeight="1" x14ac:dyDescent="0.25">
      <c r="A107" s="118" t="s">
        <v>639</v>
      </c>
      <c r="B107" s="719"/>
      <c r="C107" s="721"/>
      <c r="D107" s="723"/>
      <c r="E107" s="721"/>
      <c r="F107" s="724"/>
      <c r="G107" s="724"/>
      <c r="H107" s="717"/>
      <c r="I107" s="356" t="str">
        <f>IF('Mapa final'!Y110="","",'Mapa final'!Y110)</f>
        <v/>
      </c>
      <c r="J107" s="356" t="str">
        <f>IF('Mapa final'!AA110="","",'Mapa final'!AA110)</f>
        <v/>
      </c>
      <c r="K107" s="356" t="str">
        <f t="shared" si="1"/>
        <v/>
      </c>
      <c r="L107" s="356" t="str">
        <f>IF('Mapa final'!AD110="","",'Mapa final'!AD110)</f>
        <v/>
      </c>
      <c r="M107" s="357" t="str">
        <f>IF('Mapa final'!P110="","",'Mapa final'!P110)</f>
        <v/>
      </c>
      <c r="N107" s="428"/>
      <c r="O107" s="428"/>
      <c r="P107" s="428"/>
      <c r="Q107" s="429"/>
    </row>
    <row r="108" spans="1:17" ht="43.5" customHeight="1" x14ac:dyDescent="0.25">
      <c r="A108" s="118" t="s">
        <v>640</v>
      </c>
      <c r="B108" s="719"/>
      <c r="C108" s="721"/>
      <c r="D108" s="723"/>
      <c r="E108" s="721"/>
      <c r="F108" s="724"/>
      <c r="G108" s="724"/>
      <c r="H108" s="717"/>
      <c r="I108" s="356" t="str">
        <f>IF('Mapa final'!Y111="","",'Mapa final'!Y111)</f>
        <v/>
      </c>
      <c r="J108" s="356" t="str">
        <f>IF('Mapa final'!AA111="","",'Mapa final'!AA111)</f>
        <v/>
      </c>
      <c r="K108" s="356" t="str">
        <f t="shared" si="1"/>
        <v/>
      </c>
      <c r="L108" s="356" t="str">
        <f>IF('Mapa final'!AD111="","",'Mapa final'!AD111)</f>
        <v/>
      </c>
      <c r="M108" s="357" t="str">
        <f>IF('Mapa final'!P111="","",'Mapa final'!P111)</f>
        <v/>
      </c>
      <c r="N108" s="428"/>
      <c r="O108" s="428"/>
      <c r="P108" s="428"/>
      <c r="Q108" s="429"/>
    </row>
    <row r="109" spans="1:17" ht="43.5" customHeight="1" x14ac:dyDescent="0.25">
      <c r="A109" s="118" t="s">
        <v>641</v>
      </c>
      <c r="B109" s="718"/>
      <c r="C109" s="720" t="str">
        <f>IF('Mapa final'!E112="","",'Mapa final'!E112)</f>
        <v/>
      </c>
      <c r="D109" s="722"/>
      <c r="E109" s="720" t="str">
        <f>IF('Mapa final'!D112="","",'Mapa final'!D112)</f>
        <v/>
      </c>
      <c r="F109" s="724" t="str">
        <f>IF('Mapa final'!H112="","",'Mapa final'!H112)</f>
        <v/>
      </c>
      <c r="G109" s="724" t="str">
        <f>IF('Mapa final'!L112="","",'Mapa final'!L112)</f>
        <v/>
      </c>
      <c r="H109" s="71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final'!Y112="","",'Mapa final'!Y112)</f>
        <v/>
      </c>
      <c r="J109" s="356" t="str">
        <f>IF('Mapa final'!AA112="","",'Mapa final'!AA112)</f>
        <v/>
      </c>
      <c r="K109" s="356" t="str">
        <f t="shared" si="1"/>
        <v/>
      </c>
      <c r="L109" s="356" t="str">
        <f>IF('Mapa final'!AD112="","",'Mapa final'!AD112)</f>
        <v/>
      </c>
      <c r="M109" s="357" t="str">
        <f>IF('Mapa final'!P112="","",'Mapa final'!P112)</f>
        <v/>
      </c>
      <c r="N109" s="428"/>
      <c r="O109" s="428"/>
      <c r="P109" s="428"/>
      <c r="Q109" s="429"/>
    </row>
    <row r="110" spans="1:17" ht="43.5" customHeight="1" x14ac:dyDescent="0.25">
      <c r="A110" s="118" t="s">
        <v>642</v>
      </c>
      <c r="B110" s="719"/>
      <c r="C110" s="721"/>
      <c r="D110" s="723"/>
      <c r="E110" s="721"/>
      <c r="F110" s="724"/>
      <c r="G110" s="724"/>
      <c r="H110" s="717"/>
      <c r="I110" s="356" t="str">
        <f>IF('Mapa final'!Y113="","",'Mapa final'!Y113)</f>
        <v/>
      </c>
      <c r="J110" s="356" t="str">
        <f>IF('Mapa final'!AA113="","",'Mapa final'!AA113)</f>
        <v/>
      </c>
      <c r="K110" s="356" t="str">
        <f t="shared" si="1"/>
        <v/>
      </c>
      <c r="L110" s="356" t="str">
        <f>IF('Mapa final'!AD113="","",'Mapa final'!AD113)</f>
        <v/>
      </c>
      <c r="M110" s="357" t="str">
        <f>IF('Mapa final'!P113="","",'Mapa final'!P113)</f>
        <v/>
      </c>
      <c r="N110" s="428"/>
      <c r="O110" s="428"/>
      <c r="P110" s="428"/>
      <c r="Q110" s="429"/>
    </row>
    <row r="111" spans="1:17" ht="43.5" customHeight="1" x14ac:dyDescent="0.25">
      <c r="A111" s="118" t="s">
        <v>643</v>
      </c>
      <c r="B111" s="719"/>
      <c r="C111" s="721"/>
      <c r="D111" s="723"/>
      <c r="E111" s="721"/>
      <c r="F111" s="724"/>
      <c r="G111" s="724"/>
      <c r="H111" s="717"/>
      <c r="I111" s="356" t="str">
        <f>IF('Mapa final'!Y114="","",'Mapa final'!Y114)</f>
        <v/>
      </c>
      <c r="J111" s="356" t="str">
        <f>IF('Mapa final'!AA114="","",'Mapa final'!AA114)</f>
        <v/>
      </c>
      <c r="K111" s="356" t="str">
        <f t="shared" si="1"/>
        <v/>
      </c>
      <c r="L111" s="356" t="str">
        <f>IF('Mapa final'!AD114="","",'Mapa final'!AD114)</f>
        <v/>
      </c>
      <c r="M111" s="357" t="str">
        <f>IF('Mapa final'!P114="","",'Mapa final'!P114)</f>
        <v/>
      </c>
      <c r="N111" s="428"/>
      <c r="O111" s="428"/>
      <c r="P111" s="428"/>
      <c r="Q111" s="429"/>
    </row>
    <row r="112" spans="1:17" ht="43.5" customHeight="1" x14ac:dyDescent="0.25">
      <c r="A112" s="118" t="s">
        <v>644</v>
      </c>
      <c r="B112" s="719"/>
      <c r="C112" s="721"/>
      <c r="D112" s="723"/>
      <c r="E112" s="721"/>
      <c r="F112" s="724"/>
      <c r="G112" s="724"/>
      <c r="H112" s="717"/>
      <c r="I112" s="356" t="str">
        <f>IF('Mapa final'!Y115="","",'Mapa final'!Y115)</f>
        <v/>
      </c>
      <c r="J112" s="356" t="str">
        <f>IF('Mapa final'!AA115="","",'Mapa final'!AA115)</f>
        <v/>
      </c>
      <c r="K112" s="356" t="str">
        <f t="shared" si="1"/>
        <v/>
      </c>
      <c r="L112" s="356" t="str">
        <f>IF('Mapa final'!AD115="","",'Mapa final'!AD115)</f>
        <v/>
      </c>
      <c r="M112" s="357" t="str">
        <f>IF('Mapa final'!P115="","",'Mapa final'!P115)</f>
        <v/>
      </c>
      <c r="N112" s="428"/>
      <c r="O112" s="428"/>
      <c r="P112" s="428"/>
      <c r="Q112" s="429"/>
    </row>
    <row r="113" spans="1:17" ht="43.5" customHeight="1" x14ac:dyDescent="0.25">
      <c r="A113" s="118" t="s">
        <v>645</v>
      </c>
      <c r="B113" s="719"/>
      <c r="C113" s="721"/>
      <c r="D113" s="723"/>
      <c r="E113" s="721"/>
      <c r="F113" s="724"/>
      <c r="G113" s="724"/>
      <c r="H113" s="717"/>
      <c r="I113" s="356" t="str">
        <f>IF('Mapa final'!Y116="","",'Mapa final'!Y116)</f>
        <v/>
      </c>
      <c r="J113" s="356" t="str">
        <f>IF('Mapa final'!AA116="","",'Mapa final'!AA116)</f>
        <v/>
      </c>
      <c r="K113" s="356" t="str">
        <f t="shared" si="1"/>
        <v/>
      </c>
      <c r="L113" s="356" t="str">
        <f>IF('Mapa final'!AD116="","",'Mapa final'!AD116)</f>
        <v/>
      </c>
      <c r="M113" s="357" t="str">
        <f>IF('Mapa final'!P116="","",'Mapa final'!P116)</f>
        <v/>
      </c>
      <c r="N113" s="428"/>
      <c r="O113" s="428"/>
      <c r="P113" s="428"/>
      <c r="Q113" s="429"/>
    </row>
    <row r="114" spans="1:17" ht="43.5" customHeight="1" x14ac:dyDescent="0.25">
      <c r="A114" s="118" t="s">
        <v>646</v>
      </c>
      <c r="B114" s="719"/>
      <c r="C114" s="721"/>
      <c r="D114" s="723"/>
      <c r="E114" s="721"/>
      <c r="F114" s="724"/>
      <c r="G114" s="724"/>
      <c r="H114" s="717"/>
      <c r="I114" s="356" t="str">
        <f>IF('Mapa final'!Y117="","",'Mapa final'!Y117)</f>
        <v/>
      </c>
      <c r="J114" s="356" t="str">
        <f>IF('Mapa final'!AA117="","",'Mapa final'!AA117)</f>
        <v/>
      </c>
      <c r="K114" s="356" t="str">
        <f t="shared" si="1"/>
        <v/>
      </c>
      <c r="L114" s="356" t="str">
        <f>IF('Mapa final'!AD117="","",'Mapa final'!AD117)</f>
        <v/>
      </c>
      <c r="M114" s="357" t="str">
        <f>IF('Mapa final'!P117="","",'Mapa final'!P117)</f>
        <v/>
      </c>
      <c r="N114" s="428"/>
      <c r="O114" s="428"/>
      <c r="P114" s="428"/>
      <c r="Q114" s="429"/>
    </row>
    <row r="115" spans="1:17" ht="43.5" customHeight="1" x14ac:dyDescent="0.25">
      <c r="A115" s="118" t="s">
        <v>647</v>
      </c>
      <c r="B115" s="718"/>
      <c r="C115" s="720" t="str">
        <f>IF('Mapa final'!E118="","",'Mapa final'!E118)</f>
        <v/>
      </c>
      <c r="D115" s="722"/>
      <c r="E115" s="720" t="str">
        <f>IF('Mapa final'!D118="","",'Mapa final'!D118)</f>
        <v/>
      </c>
      <c r="F115" s="724" t="str">
        <f>IF('Mapa final'!H118="","",'Mapa final'!H118)</f>
        <v/>
      </c>
      <c r="G115" s="724" t="str">
        <f>IF('Mapa final'!L118="","",'Mapa final'!L118)</f>
        <v/>
      </c>
      <c r="H115" s="71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final'!Y118="","",'Mapa final'!Y118)</f>
        <v/>
      </c>
      <c r="J115" s="356" t="str">
        <f>IF('Mapa final'!AA118="","",'Mapa final'!AA118)</f>
        <v/>
      </c>
      <c r="K115" s="356" t="str">
        <f t="shared" si="1"/>
        <v/>
      </c>
      <c r="L115" s="356" t="str">
        <f>IF('Mapa final'!AD118="","",'Mapa final'!AD118)</f>
        <v/>
      </c>
      <c r="M115" s="357" t="str">
        <f>IF('Mapa final'!P118="","",'Mapa final'!P118)</f>
        <v/>
      </c>
      <c r="N115" s="428"/>
      <c r="O115" s="428"/>
      <c r="P115" s="428"/>
      <c r="Q115" s="429"/>
    </row>
    <row r="116" spans="1:17" ht="43.5" customHeight="1" x14ac:dyDescent="0.25">
      <c r="A116" s="118" t="s">
        <v>648</v>
      </c>
      <c r="B116" s="719"/>
      <c r="C116" s="721"/>
      <c r="D116" s="723"/>
      <c r="E116" s="721"/>
      <c r="F116" s="724"/>
      <c r="G116" s="724"/>
      <c r="H116" s="717"/>
      <c r="I116" s="356" t="str">
        <f>IF('Mapa final'!Y119="","",'Mapa final'!Y119)</f>
        <v/>
      </c>
      <c r="J116" s="356" t="str">
        <f>IF('Mapa final'!AA119="","",'Mapa final'!AA119)</f>
        <v/>
      </c>
      <c r="K116" s="356" t="str">
        <f t="shared" si="1"/>
        <v/>
      </c>
      <c r="L116" s="356" t="str">
        <f>IF('Mapa final'!AD119="","",'Mapa final'!AD119)</f>
        <v/>
      </c>
      <c r="M116" s="357" t="str">
        <f>IF('Mapa final'!P119="","",'Mapa final'!P119)</f>
        <v/>
      </c>
      <c r="N116" s="428"/>
      <c r="O116" s="428"/>
      <c r="P116" s="428"/>
      <c r="Q116" s="429"/>
    </row>
    <row r="117" spans="1:17" ht="43.5" customHeight="1" x14ac:dyDescent="0.25">
      <c r="A117" s="118" t="s">
        <v>649</v>
      </c>
      <c r="B117" s="719"/>
      <c r="C117" s="721"/>
      <c r="D117" s="723"/>
      <c r="E117" s="721"/>
      <c r="F117" s="724"/>
      <c r="G117" s="724"/>
      <c r="H117" s="717"/>
      <c r="I117" s="356" t="str">
        <f>IF('Mapa final'!Y120="","",'Mapa final'!Y120)</f>
        <v/>
      </c>
      <c r="J117" s="356" t="str">
        <f>IF('Mapa final'!AA120="","",'Mapa final'!AA120)</f>
        <v/>
      </c>
      <c r="K117" s="356" t="str">
        <f t="shared" si="1"/>
        <v/>
      </c>
      <c r="L117" s="356" t="str">
        <f>IF('Mapa final'!AD120="","",'Mapa final'!AD120)</f>
        <v/>
      </c>
      <c r="M117" s="357" t="str">
        <f>IF('Mapa final'!P120="","",'Mapa final'!P120)</f>
        <v/>
      </c>
      <c r="N117" s="428"/>
      <c r="O117" s="428"/>
      <c r="P117" s="428"/>
      <c r="Q117" s="429"/>
    </row>
    <row r="118" spans="1:17" ht="43.5" customHeight="1" x14ac:dyDescent="0.25">
      <c r="A118" s="118" t="s">
        <v>650</v>
      </c>
      <c r="B118" s="719"/>
      <c r="C118" s="721"/>
      <c r="D118" s="723"/>
      <c r="E118" s="721"/>
      <c r="F118" s="724"/>
      <c r="G118" s="724"/>
      <c r="H118" s="717"/>
      <c r="I118" s="356" t="str">
        <f>IF('Mapa final'!Y121="","",'Mapa final'!Y121)</f>
        <v/>
      </c>
      <c r="J118" s="356" t="str">
        <f>IF('Mapa final'!AA121="","",'Mapa final'!AA121)</f>
        <v/>
      </c>
      <c r="K118" s="356" t="str">
        <f t="shared" si="1"/>
        <v/>
      </c>
      <c r="L118" s="356" t="str">
        <f>IF('Mapa final'!AD121="","",'Mapa final'!AD121)</f>
        <v/>
      </c>
      <c r="M118" s="357" t="str">
        <f>IF('Mapa final'!P121="","",'Mapa final'!P121)</f>
        <v/>
      </c>
      <c r="N118" s="428"/>
      <c r="O118" s="428"/>
      <c r="P118" s="428"/>
      <c r="Q118" s="429"/>
    </row>
    <row r="119" spans="1:17" ht="43.5" customHeight="1" x14ac:dyDescent="0.25">
      <c r="A119" s="118" t="s">
        <v>651</v>
      </c>
      <c r="B119" s="719"/>
      <c r="C119" s="721"/>
      <c r="D119" s="723"/>
      <c r="E119" s="721"/>
      <c r="F119" s="724"/>
      <c r="G119" s="724"/>
      <c r="H119" s="717"/>
      <c r="I119" s="356" t="str">
        <f>IF('Mapa final'!Y122="","",'Mapa final'!Y122)</f>
        <v/>
      </c>
      <c r="J119" s="356" t="str">
        <f>IF('Mapa final'!AA122="","",'Mapa final'!AA122)</f>
        <v/>
      </c>
      <c r="K119" s="356" t="str">
        <f t="shared" si="1"/>
        <v/>
      </c>
      <c r="L119" s="356" t="str">
        <f>IF('Mapa final'!AD122="","",'Mapa final'!AD122)</f>
        <v/>
      </c>
      <c r="M119" s="357" t="str">
        <f>IF('Mapa final'!P122="","",'Mapa final'!P122)</f>
        <v/>
      </c>
      <c r="N119" s="428"/>
      <c r="O119" s="428"/>
      <c r="P119" s="428"/>
      <c r="Q119" s="429"/>
    </row>
    <row r="120" spans="1:17" ht="43.5" customHeight="1" x14ac:dyDescent="0.25">
      <c r="A120" s="118" t="s">
        <v>652</v>
      </c>
      <c r="B120" s="719"/>
      <c r="C120" s="721"/>
      <c r="D120" s="723"/>
      <c r="E120" s="721"/>
      <c r="F120" s="724"/>
      <c r="G120" s="724"/>
      <c r="H120" s="717"/>
      <c r="I120" s="356" t="str">
        <f>IF('Mapa final'!Y123="","",'Mapa final'!Y123)</f>
        <v/>
      </c>
      <c r="J120" s="356" t="str">
        <f>IF('Mapa final'!AA123="","",'Mapa final'!AA123)</f>
        <v/>
      </c>
      <c r="K120" s="356" t="str">
        <f t="shared" si="1"/>
        <v/>
      </c>
      <c r="L120" s="356" t="str">
        <f>IF('Mapa final'!AD123="","",'Mapa final'!AD123)</f>
        <v/>
      </c>
      <c r="M120" s="357" t="str">
        <f>IF('Mapa final'!P123="","",'Mapa final'!P123)</f>
        <v/>
      </c>
      <c r="N120" s="428"/>
      <c r="O120" s="428"/>
      <c r="P120" s="428"/>
      <c r="Q120" s="429"/>
    </row>
    <row r="121" spans="1:17" ht="43.5" customHeight="1" x14ac:dyDescent="0.25">
      <c r="A121" s="118" t="s">
        <v>653</v>
      </c>
      <c r="B121" s="718"/>
      <c r="C121" s="720" t="str">
        <f>IF('Mapa final'!E124="","",'Mapa final'!E124)</f>
        <v/>
      </c>
      <c r="D121" s="722"/>
      <c r="E121" s="720" t="str">
        <f>IF('Mapa final'!D124="","",'Mapa final'!D124)</f>
        <v/>
      </c>
      <c r="F121" s="724" t="str">
        <f>IF('Mapa final'!H124="","",'Mapa final'!H124)</f>
        <v/>
      </c>
      <c r="G121" s="724" t="str">
        <f>IF('Mapa final'!L124="","",'Mapa final'!L124)</f>
        <v/>
      </c>
      <c r="H121" s="71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final'!Y124="","",'Mapa final'!Y124)</f>
        <v/>
      </c>
      <c r="J121" s="356" t="str">
        <f>IF('Mapa final'!AA124="","",'Mapa final'!AA124)</f>
        <v/>
      </c>
      <c r="K121" s="356" t="str">
        <f t="shared" si="1"/>
        <v/>
      </c>
      <c r="L121" s="356" t="str">
        <f>IF('Mapa final'!AD124="","",'Mapa final'!AD124)</f>
        <v/>
      </c>
      <c r="M121" s="357" t="str">
        <f>IF('Mapa final'!P124="","",'Mapa final'!P124)</f>
        <v/>
      </c>
      <c r="N121" s="428"/>
      <c r="O121" s="428"/>
      <c r="P121" s="428"/>
      <c r="Q121" s="429"/>
    </row>
    <row r="122" spans="1:17" ht="43.5" customHeight="1" x14ac:dyDescent="0.25">
      <c r="A122" s="118" t="s">
        <v>654</v>
      </c>
      <c r="B122" s="719"/>
      <c r="C122" s="721"/>
      <c r="D122" s="723"/>
      <c r="E122" s="721"/>
      <c r="F122" s="724"/>
      <c r="G122" s="724"/>
      <c r="H122" s="717"/>
      <c r="I122" s="356" t="str">
        <f>IF('Mapa final'!Y125="","",'Mapa final'!Y125)</f>
        <v/>
      </c>
      <c r="J122" s="356" t="str">
        <f>IF('Mapa final'!AA125="","",'Mapa final'!AA125)</f>
        <v/>
      </c>
      <c r="K122" s="356" t="str">
        <f t="shared" si="1"/>
        <v/>
      </c>
      <c r="L122" s="356" t="str">
        <f>IF('Mapa final'!AD125="","",'Mapa final'!AD125)</f>
        <v/>
      </c>
      <c r="M122" s="357" t="str">
        <f>IF('Mapa final'!P125="","",'Mapa final'!P125)</f>
        <v/>
      </c>
      <c r="N122" s="428"/>
      <c r="O122" s="428"/>
      <c r="P122" s="428"/>
      <c r="Q122" s="429"/>
    </row>
    <row r="123" spans="1:17" ht="43.5" customHeight="1" x14ac:dyDescent="0.25">
      <c r="A123" s="118" t="s">
        <v>655</v>
      </c>
      <c r="B123" s="719"/>
      <c r="C123" s="721"/>
      <c r="D123" s="723"/>
      <c r="E123" s="721"/>
      <c r="F123" s="724"/>
      <c r="G123" s="724"/>
      <c r="H123" s="717"/>
      <c r="I123" s="356" t="str">
        <f>IF('Mapa final'!Y126="","",'Mapa final'!Y126)</f>
        <v/>
      </c>
      <c r="J123" s="356" t="str">
        <f>IF('Mapa final'!AA126="","",'Mapa final'!AA126)</f>
        <v/>
      </c>
      <c r="K123" s="356" t="str">
        <f t="shared" si="1"/>
        <v/>
      </c>
      <c r="L123" s="356" t="str">
        <f>IF('Mapa final'!AD126="","",'Mapa final'!AD126)</f>
        <v/>
      </c>
      <c r="M123" s="357" t="str">
        <f>IF('Mapa final'!P126="","",'Mapa final'!P126)</f>
        <v/>
      </c>
      <c r="N123" s="428"/>
      <c r="O123" s="428"/>
      <c r="P123" s="428"/>
      <c r="Q123" s="429"/>
    </row>
    <row r="124" spans="1:17" ht="43.5" customHeight="1" x14ac:dyDescent="0.25">
      <c r="A124" s="118" t="s">
        <v>656</v>
      </c>
      <c r="B124" s="719"/>
      <c r="C124" s="721"/>
      <c r="D124" s="723"/>
      <c r="E124" s="721"/>
      <c r="F124" s="724"/>
      <c r="G124" s="724"/>
      <c r="H124" s="717"/>
      <c r="I124" s="356" t="str">
        <f>IF('Mapa final'!Y127="","",'Mapa final'!Y127)</f>
        <v/>
      </c>
      <c r="J124" s="356" t="str">
        <f>IF('Mapa final'!AA127="","",'Mapa final'!AA127)</f>
        <v/>
      </c>
      <c r="K124" s="356" t="str">
        <f t="shared" si="1"/>
        <v/>
      </c>
      <c r="L124" s="356" t="str">
        <f>IF('Mapa final'!AD127="","",'Mapa final'!AD127)</f>
        <v/>
      </c>
      <c r="M124" s="357" t="str">
        <f>IF('Mapa final'!P127="","",'Mapa final'!P127)</f>
        <v/>
      </c>
      <c r="N124" s="428"/>
      <c r="O124" s="428"/>
      <c r="P124" s="428"/>
      <c r="Q124" s="429"/>
    </row>
    <row r="125" spans="1:17" ht="43.5" customHeight="1" x14ac:dyDescent="0.25">
      <c r="A125" s="118" t="s">
        <v>657</v>
      </c>
      <c r="B125" s="719"/>
      <c r="C125" s="721"/>
      <c r="D125" s="723"/>
      <c r="E125" s="721"/>
      <c r="F125" s="724"/>
      <c r="G125" s="724"/>
      <c r="H125" s="717"/>
      <c r="I125" s="356" t="str">
        <f>IF('Mapa final'!Y128="","",'Mapa final'!Y128)</f>
        <v/>
      </c>
      <c r="J125" s="356" t="str">
        <f>IF('Mapa final'!AA128="","",'Mapa final'!AA128)</f>
        <v/>
      </c>
      <c r="K125" s="356" t="str">
        <f t="shared" si="1"/>
        <v/>
      </c>
      <c r="L125" s="356" t="str">
        <f>IF('Mapa final'!AD128="","",'Mapa final'!AD128)</f>
        <v/>
      </c>
      <c r="M125" s="357" t="str">
        <f>IF('Mapa final'!P128="","",'Mapa final'!P128)</f>
        <v/>
      </c>
      <c r="N125" s="428"/>
      <c r="O125" s="428"/>
      <c r="P125" s="428"/>
      <c r="Q125" s="429"/>
    </row>
    <row r="126" spans="1:17" ht="43.5" customHeight="1" x14ac:dyDescent="0.25">
      <c r="A126" s="118" t="s">
        <v>658</v>
      </c>
      <c r="B126" s="719"/>
      <c r="C126" s="721"/>
      <c r="D126" s="723"/>
      <c r="E126" s="721"/>
      <c r="F126" s="724"/>
      <c r="G126" s="724"/>
      <c r="H126" s="717"/>
      <c r="I126" s="356" t="str">
        <f>IF('Mapa final'!Y129="","",'Mapa final'!Y129)</f>
        <v/>
      </c>
      <c r="J126" s="356" t="str">
        <f>IF('Mapa final'!AA129="","",'Mapa final'!AA129)</f>
        <v/>
      </c>
      <c r="K126" s="356" t="str">
        <f t="shared" si="1"/>
        <v/>
      </c>
      <c r="L126" s="356" t="str">
        <f>IF('Mapa final'!AD129="","",'Mapa final'!AD129)</f>
        <v/>
      </c>
      <c r="M126" s="357" t="str">
        <f>IF('Mapa final'!P129="","",'Mapa final'!P129)</f>
        <v/>
      </c>
      <c r="N126" s="428"/>
      <c r="O126" s="428"/>
      <c r="P126" s="428"/>
      <c r="Q126" s="429"/>
    </row>
    <row r="127" spans="1:17" ht="43.5" customHeight="1" x14ac:dyDescent="0.25">
      <c r="A127" s="118" t="s">
        <v>659</v>
      </c>
      <c r="B127" s="718"/>
      <c r="C127" s="720" t="str">
        <f>IF('Mapa final'!E130="","",'Mapa final'!E130)</f>
        <v/>
      </c>
      <c r="D127" s="722"/>
      <c r="E127" s="720" t="str">
        <f>IF('Mapa final'!D130="","",'Mapa final'!D130)</f>
        <v/>
      </c>
      <c r="F127" s="724" t="str">
        <f>IF('Mapa final'!H130="","",'Mapa final'!H130)</f>
        <v/>
      </c>
      <c r="G127" s="724" t="str">
        <f>IF('Mapa final'!L130="","",'Mapa final'!L130)</f>
        <v/>
      </c>
      <c r="H127" s="71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final'!Y130="","",'Mapa final'!Y130)</f>
        <v/>
      </c>
      <c r="J127" s="356" t="str">
        <f>IF('Mapa final'!AA130="","",'Mapa final'!AA130)</f>
        <v/>
      </c>
      <c r="K127" s="356" t="str">
        <f t="shared" si="1"/>
        <v/>
      </c>
      <c r="L127" s="356" t="str">
        <f>IF('Mapa final'!AD130="","",'Mapa final'!AD130)</f>
        <v/>
      </c>
      <c r="M127" s="357" t="str">
        <f>IF('Mapa final'!P130="","",'Mapa final'!P130)</f>
        <v/>
      </c>
      <c r="N127" s="428"/>
      <c r="O127" s="428"/>
      <c r="P127" s="428"/>
      <c r="Q127" s="429"/>
    </row>
    <row r="128" spans="1:17" ht="43.5" customHeight="1" x14ac:dyDescent="0.25">
      <c r="A128" s="118" t="s">
        <v>660</v>
      </c>
      <c r="B128" s="719"/>
      <c r="C128" s="721"/>
      <c r="D128" s="723"/>
      <c r="E128" s="721"/>
      <c r="F128" s="724"/>
      <c r="G128" s="724"/>
      <c r="H128" s="717"/>
      <c r="I128" s="356" t="str">
        <f>IF('Mapa final'!Y131="","",'Mapa final'!Y131)</f>
        <v/>
      </c>
      <c r="J128" s="356" t="str">
        <f>IF('Mapa final'!AA131="","",'Mapa final'!AA131)</f>
        <v/>
      </c>
      <c r="K128" s="356" t="str">
        <f t="shared" si="1"/>
        <v/>
      </c>
      <c r="L128" s="356" t="str">
        <f>IF('Mapa final'!AD131="","",'Mapa final'!AD131)</f>
        <v/>
      </c>
      <c r="M128" s="357" t="str">
        <f>IF('Mapa final'!P131="","",'Mapa final'!P131)</f>
        <v/>
      </c>
      <c r="N128" s="428"/>
      <c r="O128" s="428"/>
      <c r="P128" s="428"/>
      <c r="Q128" s="429"/>
    </row>
    <row r="129" spans="1:17" ht="43.5" customHeight="1" x14ac:dyDescent="0.25">
      <c r="A129" s="118" t="s">
        <v>661</v>
      </c>
      <c r="B129" s="719"/>
      <c r="C129" s="721"/>
      <c r="D129" s="723"/>
      <c r="E129" s="721"/>
      <c r="F129" s="724"/>
      <c r="G129" s="724"/>
      <c r="H129" s="717"/>
      <c r="I129" s="356" t="str">
        <f>IF('Mapa final'!Y132="","",'Mapa final'!Y132)</f>
        <v/>
      </c>
      <c r="J129" s="356" t="str">
        <f>IF('Mapa final'!AA132="","",'Mapa final'!AA132)</f>
        <v/>
      </c>
      <c r="K129" s="356" t="str">
        <f t="shared" si="1"/>
        <v/>
      </c>
      <c r="L129" s="356" t="str">
        <f>IF('Mapa final'!AD132="","",'Mapa final'!AD132)</f>
        <v/>
      </c>
      <c r="M129" s="357" t="str">
        <f>IF('Mapa final'!P132="","",'Mapa final'!P132)</f>
        <v/>
      </c>
      <c r="N129" s="428"/>
      <c r="O129" s="428"/>
      <c r="P129" s="428"/>
      <c r="Q129" s="429"/>
    </row>
    <row r="130" spans="1:17" ht="43.5" customHeight="1" x14ac:dyDescent="0.25">
      <c r="A130" s="118" t="s">
        <v>662</v>
      </c>
      <c r="B130" s="719"/>
      <c r="C130" s="721"/>
      <c r="D130" s="723"/>
      <c r="E130" s="721"/>
      <c r="F130" s="724"/>
      <c r="G130" s="724"/>
      <c r="H130" s="717"/>
      <c r="I130" s="356" t="str">
        <f>IF('Mapa final'!Y133="","",'Mapa final'!Y133)</f>
        <v/>
      </c>
      <c r="J130" s="356" t="str">
        <f>IF('Mapa final'!AA133="","",'Mapa final'!AA133)</f>
        <v/>
      </c>
      <c r="K130" s="356" t="str">
        <f t="shared" si="1"/>
        <v/>
      </c>
      <c r="L130" s="356" t="str">
        <f>IF('Mapa final'!AD133="","",'Mapa final'!AD133)</f>
        <v/>
      </c>
      <c r="M130" s="357" t="str">
        <f>IF('Mapa final'!P133="","",'Mapa final'!P133)</f>
        <v/>
      </c>
      <c r="N130" s="428"/>
      <c r="O130" s="428"/>
      <c r="P130" s="428"/>
      <c r="Q130" s="429"/>
    </row>
    <row r="131" spans="1:17" ht="43.5" customHeight="1" x14ac:dyDescent="0.25">
      <c r="A131" s="118" t="s">
        <v>663</v>
      </c>
      <c r="B131" s="719"/>
      <c r="C131" s="721"/>
      <c r="D131" s="723"/>
      <c r="E131" s="721"/>
      <c r="F131" s="724"/>
      <c r="G131" s="724"/>
      <c r="H131" s="717"/>
      <c r="I131" s="356" t="str">
        <f>IF('Mapa final'!Y134="","",'Mapa final'!Y134)</f>
        <v/>
      </c>
      <c r="J131" s="356" t="str">
        <f>IF('Mapa final'!AA134="","",'Mapa final'!AA134)</f>
        <v/>
      </c>
      <c r="K131" s="356" t="str">
        <f t="shared" si="1"/>
        <v/>
      </c>
      <c r="L131" s="356" t="str">
        <f>IF('Mapa final'!AD134="","",'Mapa final'!AD134)</f>
        <v/>
      </c>
      <c r="M131" s="357" t="str">
        <f>IF('Mapa final'!P134="","",'Mapa final'!P134)</f>
        <v/>
      </c>
      <c r="N131" s="428"/>
      <c r="O131" s="428"/>
      <c r="P131" s="428"/>
      <c r="Q131" s="429"/>
    </row>
    <row r="132" spans="1:17" ht="43.5" customHeight="1" x14ac:dyDescent="0.25">
      <c r="A132" s="118" t="s">
        <v>664</v>
      </c>
      <c r="B132" s="719"/>
      <c r="C132" s="721"/>
      <c r="D132" s="723"/>
      <c r="E132" s="721"/>
      <c r="F132" s="724"/>
      <c r="G132" s="724"/>
      <c r="H132" s="717"/>
      <c r="I132" s="356" t="str">
        <f>IF('Mapa final'!Y135="","",'Mapa final'!Y135)</f>
        <v/>
      </c>
      <c r="J132" s="356" t="str">
        <f>IF('Mapa final'!AA135="","",'Mapa final'!AA135)</f>
        <v/>
      </c>
      <c r="K132" s="356" t="str">
        <f t="shared" si="1"/>
        <v/>
      </c>
      <c r="L132" s="356" t="str">
        <f>IF('Mapa final'!AD135="","",'Mapa final'!AD135)</f>
        <v/>
      </c>
      <c r="M132" s="357" t="str">
        <f>IF('Mapa final'!P135="","",'Mapa final'!P135)</f>
        <v/>
      </c>
      <c r="N132" s="428"/>
      <c r="O132" s="428"/>
      <c r="P132" s="428"/>
      <c r="Q132" s="429"/>
    </row>
    <row r="133" spans="1:17" ht="43.5" customHeight="1" x14ac:dyDescent="0.25">
      <c r="A133" s="118" t="s">
        <v>666</v>
      </c>
      <c r="B133" s="718"/>
      <c r="C133" s="720" t="str">
        <f>IF('Mapa final'!E136="","",'Mapa final'!E136)</f>
        <v/>
      </c>
      <c r="D133" s="722"/>
      <c r="E133" s="720" t="str">
        <f>IF('Mapa final'!D136="","",'Mapa final'!D136)</f>
        <v/>
      </c>
      <c r="F133" s="724" t="str">
        <f>IF('Mapa final'!H136="","",'Mapa final'!H136)</f>
        <v/>
      </c>
      <c r="G133" s="724" t="str">
        <f>IF('Mapa final'!L136="","",'Mapa final'!L136)</f>
        <v/>
      </c>
      <c r="H133" s="71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final'!Y136="","",'Mapa final'!Y136)</f>
        <v/>
      </c>
      <c r="J133" s="356" t="str">
        <f>IF('Mapa final'!AA136="","",'Mapa final'!AA136)</f>
        <v/>
      </c>
      <c r="K133" s="356" t="str">
        <f t="shared" si="1"/>
        <v/>
      </c>
      <c r="L133" s="356" t="str">
        <f>IF('Mapa final'!AD136="","",'Mapa final'!AD136)</f>
        <v/>
      </c>
      <c r="M133" s="357" t="str">
        <f>IF('Mapa final'!P136="","",'Mapa final'!P136)</f>
        <v/>
      </c>
      <c r="N133" s="428"/>
      <c r="O133" s="428"/>
      <c r="P133" s="428"/>
      <c r="Q133" s="429"/>
    </row>
    <row r="134" spans="1:17" ht="43.5" customHeight="1" x14ac:dyDescent="0.25">
      <c r="A134" s="118" t="s">
        <v>665</v>
      </c>
      <c r="B134" s="719"/>
      <c r="C134" s="721"/>
      <c r="D134" s="723"/>
      <c r="E134" s="721"/>
      <c r="F134" s="724"/>
      <c r="G134" s="724"/>
      <c r="H134" s="717"/>
      <c r="I134" s="356" t="str">
        <f>IF('Mapa final'!Y137="","",'Mapa final'!Y137)</f>
        <v/>
      </c>
      <c r="J134" s="356" t="str">
        <f>IF('Mapa final'!AA137="","",'Mapa final'!AA137)</f>
        <v/>
      </c>
      <c r="K134" s="356" t="str">
        <f t="shared" si="1"/>
        <v/>
      </c>
      <c r="L134" s="356" t="str">
        <f>IF('Mapa final'!AD137="","",'Mapa final'!AD137)</f>
        <v/>
      </c>
      <c r="M134" s="357" t="str">
        <f>IF('Mapa final'!P137="","",'Mapa final'!P137)</f>
        <v/>
      </c>
      <c r="N134" s="428"/>
      <c r="O134" s="428"/>
      <c r="P134" s="428"/>
      <c r="Q134" s="429"/>
    </row>
    <row r="135" spans="1:17" ht="43.5" customHeight="1" x14ac:dyDescent="0.25">
      <c r="A135" s="118" t="s">
        <v>667</v>
      </c>
      <c r="B135" s="719"/>
      <c r="C135" s="721"/>
      <c r="D135" s="723"/>
      <c r="E135" s="721"/>
      <c r="F135" s="724"/>
      <c r="G135" s="724"/>
      <c r="H135" s="717"/>
      <c r="I135" s="356" t="str">
        <f>IF('Mapa final'!Y138="","",'Mapa final'!Y138)</f>
        <v/>
      </c>
      <c r="J135" s="356" t="str">
        <f>IF('Mapa final'!AA138="","",'Mapa final'!AA138)</f>
        <v/>
      </c>
      <c r="K135" s="356" t="str">
        <f t="shared" si="1"/>
        <v/>
      </c>
      <c r="L135" s="356" t="str">
        <f>IF('Mapa final'!AD138="","",'Mapa final'!AD138)</f>
        <v/>
      </c>
      <c r="M135" s="357" t="str">
        <f>IF('Mapa final'!P138="","",'Mapa final'!P138)</f>
        <v/>
      </c>
      <c r="N135" s="428"/>
      <c r="O135" s="428"/>
      <c r="P135" s="428"/>
      <c r="Q135" s="429"/>
    </row>
    <row r="136" spans="1:17" ht="43.5" customHeight="1" x14ac:dyDescent="0.25">
      <c r="A136" s="118" t="s">
        <v>668</v>
      </c>
      <c r="B136" s="719"/>
      <c r="C136" s="721"/>
      <c r="D136" s="723"/>
      <c r="E136" s="721"/>
      <c r="F136" s="724"/>
      <c r="G136" s="724"/>
      <c r="H136" s="717"/>
      <c r="I136" s="356" t="str">
        <f>IF('Mapa final'!Y139="","",'Mapa final'!Y139)</f>
        <v/>
      </c>
      <c r="J136" s="356" t="str">
        <f>IF('Mapa final'!AA139="","",'Mapa final'!AA139)</f>
        <v/>
      </c>
      <c r="K136" s="356"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final'!AD139="","",'Mapa final'!AD139)</f>
        <v/>
      </c>
      <c r="M136" s="357" t="str">
        <f>IF('Mapa final'!P139="","",'Mapa final'!P139)</f>
        <v/>
      </c>
      <c r="N136" s="428"/>
      <c r="O136" s="428"/>
      <c r="P136" s="428"/>
      <c r="Q136" s="429"/>
    </row>
    <row r="137" spans="1:17" ht="43.5" customHeight="1" x14ac:dyDescent="0.25">
      <c r="A137" s="118" t="s">
        <v>669</v>
      </c>
      <c r="B137" s="719"/>
      <c r="C137" s="721"/>
      <c r="D137" s="723"/>
      <c r="E137" s="721"/>
      <c r="F137" s="724"/>
      <c r="G137" s="724"/>
      <c r="H137" s="717"/>
      <c r="I137" s="356" t="str">
        <f>IF('Mapa final'!Y140="","",'Mapa final'!Y140)</f>
        <v/>
      </c>
      <c r="J137" s="356" t="str">
        <f>IF('Mapa final'!AA140="","",'Mapa final'!AA140)</f>
        <v/>
      </c>
      <c r="K137" s="356" t="str">
        <f t="shared" si="2"/>
        <v/>
      </c>
      <c r="L137" s="356" t="str">
        <f>IF('Mapa final'!AD140="","",'Mapa final'!AD140)</f>
        <v/>
      </c>
      <c r="M137" s="357" t="str">
        <f>IF('Mapa final'!P140="","",'Mapa final'!P140)</f>
        <v/>
      </c>
      <c r="N137" s="428"/>
      <c r="O137" s="428"/>
      <c r="P137" s="428"/>
      <c r="Q137" s="429"/>
    </row>
    <row r="138" spans="1:17" ht="43.5" customHeight="1" x14ac:dyDescent="0.25">
      <c r="A138" s="118" t="s">
        <v>670</v>
      </c>
      <c r="B138" s="719"/>
      <c r="C138" s="721"/>
      <c r="D138" s="723"/>
      <c r="E138" s="721"/>
      <c r="F138" s="724"/>
      <c r="G138" s="724"/>
      <c r="H138" s="717"/>
      <c r="I138" s="356" t="str">
        <f>IF('Mapa final'!Y141="","",'Mapa final'!Y141)</f>
        <v/>
      </c>
      <c r="J138" s="356" t="str">
        <f>IF('Mapa final'!AA141="","",'Mapa final'!AA141)</f>
        <v/>
      </c>
      <c r="K138" s="356" t="str">
        <f t="shared" si="2"/>
        <v/>
      </c>
      <c r="L138" s="356" t="str">
        <f>IF('Mapa final'!AD141="","",'Mapa final'!AD141)</f>
        <v/>
      </c>
      <c r="M138" s="357" t="str">
        <f>IF('Mapa final'!P141="","",'Mapa final'!P141)</f>
        <v/>
      </c>
      <c r="N138" s="428"/>
      <c r="O138" s="428"/>
      <c r="P138" s="428"/>
      <c r="Q138" s="429"/>
    </row>
    <row r="139" spans="1:17" ht="43.5" customHeight="1" x14ac:dyDescent="0.25">
      <c r="A139" s="118" t="s">
        <v>671</v>
      </c>
      <c r="B139" s="718"/>
      <c r="C139" s="720" t="str">
        <f>IF('Mapa final'!E142="","",'Mapa final'!E142)</f>
        <v/>
      </c>
      <c r="D139" s="722"/>
      <c r="E139" s="720" t="str">
        <f>IF('Mapa final'!D142="","",'Mapa final'!D142)</f>
        <v/>
      </c>
      <c r="F139" s="724" t="str">
        <f>IF('Mapa final'!H142="","",'Mapa final'!H142)</f>
        <v/>
      </c>
      <c r="G139" s="724" t="str">
        <f>IF('Mapa final'!L142="","",'Mapa final'!L142)</f>
        <v/>
      </c>
      <c r="H139" s="71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final'!Y142="","",'Mapa final'!Y142)</f>
        <v/>
      </c>
      <c r="J139" s="356" t="str">
        <f>IF('Mapa final'!AA142="","",'Mapa final'!AA142)</f>
        <v/>
      </c>
      <c r="K139" s="356" t="str">
        <f t="shared" si="2"/>
        <v/>
      </c>
      <c r="L139" s="356" t="str">
        <f>IF('Mapa final'!AD142="","",'Mapa final'!AD142)</f>
        <v/>
      </c>
      <c r="M139" s="357" t="str">
        <f>IF('Mapa final'!P142="","",'Mapa final'!P142)</f>
        <v/>
      </c>
      <c r="N139" s="428"/>
      <c r="O139" s="428"/>
      <c r="P139" s="428"/>
      <c r="Q139" s="429"/>
    </row>
    <row r="140" spans="1:17" ht="43.5" customHeight="1" x14ac:dyDescent="0.25">
      <c r="A140" s="118" t="s">
        <v>672</v>
      </c>
      <c r="B140" s="719"/>
      <c r="C140" s="721"/>
      <c r="D140" s="723"/>
      <c r="E140" s="721"/>
      <c r="F140" s="724"/>
      <c r="G140" s="724"/>
      <c r="H140" s="717"/>
      <c r="I140" s="356" t="str">
        <f>IF('Mapa final'!Y143="","",'Mapa final'!Y143)</f>
        <v/>
      </c>
      <c r="J140" s="356" t="str">
        <f>IF('Mapa final'!AA143="","",'Mapa final'!AA143)</f>
        <v/>
      </c>
      <c r="K140" s="356" t="str">
        <f t="shared" si="2"/>
        <v/>
      </c>
      <c r="L140" s="356" t="str">
        <f>IF('Mapa final'!AD143="","",'Mapa final'!AD143)</f>
        <v/>
      </c>
      <c r="M140" s="357" t="str">
        <f>IF('Mapa final'!P143="","",'Mapa final'!P143)</f>
        <v/>
      </c>
      <c r="N140" s="428"/>
      <c r="O140" s="428"/>
      <c r="P140" s="428"/>
      <c r="Q140" s="429"/>
    </row>
    <row r="141" spans="1:17" ht="43.5" customHeight="1" x14ac:dyDescent="0.25">
      <c r="A141" s="118" t="s">
        <v>673</v>
      </c>
      <c r="B141" s="719"/>
      <c r="C141" s="721"/>
      <c r="D141" s="723"/>
      <c r="E141" s="721"/>
      <c r="F141" s="724"/>
      <c r="G141" s="724"/>
      <c r="H141" s="717"/>
      <c r="I141" s="356" t="str">
        <f>IF('Mapa final'!Y144="","",'Mapa final'!Y144)</f>
        <v/>
      </c>
      <c r="J141" s="356" t="str">
        <f>IF('Mapa final'!AA144="","",'Mapa final'!AA144)</f>
        <v/>
      </c>
      <c r="K141" s="356" t="str">
        <f t="shared" si="2"/>
        <v/>
      </c>
      <c r="L141" s="356" t="str">
        <f>IF('Mapa final'!AD144="","",'Mapa final'!AD144)</f>
        <v/>
      </c>
      <c r="M141" s="357" t="str">
        <f>IF('Mapa final'!P144="","",'Mapa final'!P144)</f>
        <v/>
      </c>
      <c r="N141" s="428"/>
      <c r="O141" s="428"/>
      <c r="P141" s="428"/>
      <c r="Q141" s="429"/>
    </row>
    <row r="142" spans="1:17" ht="43.5" customHeight="1" x14ac:dyDescent="0.25">
      <c r="A142" s="118" t="s">
        <v>674</v>
      </c>
      <c r="B142" s="719"/>
      <c r="C142" s="721"/>
      <c r="D142" s="723"/>
      <c r="E142" s="721"/>
      <c r="F142" s="724"/>
      <c r="G142" s="724"/>
      <c r="H142" s="717"/>
      <c r="I142" s="356" t="str">
        <f>IF('Mapa final'!Y145="","",'Mapa final'!Y145)</f>
        <v/>
      </c>
      <c r="J142" s="356" t="str">
        <f>IF('Mapa final'!AA145="","",'Mapa final'!AA145)</f>
        <v/>
      </c>
      <c r="K142" s="356" t="str">
        <f t="shared" si="2"/>
        <v/>
      </c>
      <c r="L142" s="356" t="str">
        <f>IF('Mapa final'!AD145="","",'Mapa final'!AD145)</f>
        <v/>
      </c>
      <c r="M142" s="357" t="str">
        <f>IF('Mapa final'!P145="","",'Mapa final'!P145)</f>
        <v/>
      </c>
      <c r="N142" s="428"/>
      <c r="O142" s="428"/>
      <c r="P142" s="428"/>
      <c r="Q142" s="429"/>
    </row>
    <row r="143" spans="1:17" ht="43.5" customHeight="1" x14ac:dyDescent="0.25">
      <c r="A143" s="118" t="s">
        <v>675</v>
      </c>
      <c r="B143" s="719"/>
      <c r="C143" s="721"/>
      <c r="D143" s="723"/>
      <c r="E143" s="721"/>
      <c r="F143" s="724"/>
      <c r="G143" s="724"/>
      <c r="H143" s="717"/>
      <c r="I143" s="356" t="str">
        <f>IF('Mapa final'!Y146="","",'Mapa final'!Y146)</f>
        <v/>
      </c>
      <c r="J143" s="356" t="str">
        <f>IF('Mapa final'!AA146="","",'Mapa final'!AA146)</f>
        <v/>
      </c>
      <c r="K143" s="356" t="str">
        <f t="shared" si="2"/>
        <v/>
      </c>
      <c r="L143" s="356" t="str">
        <f>IF('Mapa final'!AD146="","",'Mapa final'!AD146)</f>
        <v/>
      </c>
      <c r="M143" s="357" t="str">
        <f>IF('Mapa final'!P146="","",'Mapa final'!P146)</f>
        <v/>
      </c>
      <c r="N143" s="428"/>
      <c r="O143" s="428"/>
      <c r="P143" s="428"/>
      <c r="Q143" s="429"/>
    </row>
    <row r="144" spans="1:17" ht="43.5" customHeight="1" x14ac:dyDescent="0.25">
      <c r="A144" s="118" t="s">
        <v>676</v>
      </c>
      <c r="B144" s="719"/>
      <c r="C144" s="721"/>
      <c r="D144" s="723"/>
      <c r="E144" s="721"/>
      <c r="F144" s="724"/>
      <c r="G144" s="724"/>
      <c r="H144" s="717"/>
      <c r="I144" s="356" t="str">
        <f>IF('Mapa final'!Y147="","",'Mapa final'!Y147)</f>
        <v/>
      </c>
      <c r="J144" s="356" t="str">
        <f>IF('Mapa final'!AA147="","",'Mapa final'!AA147)</f>
        <v/>
      </c>
      <c r="K144" s="356" t="str">
        <f t="shared" si="2"/>
        <v/>
      </c>
      <c r="L144" s="356" t="str">
        <f>IF('Mapa final'!AD147="","",'Mapa final'!AD147)</f>
        <v/>
      </c>
      <c r="M144" s="357" t="str">
        <f>IF('Mapa final'!P147="","",'Mapa final'!P147)</f>
        <v/>
      </c>
      <c r="N144" s="428"/>
      <c r="O144" s="428"/>
      <c r="P144" s="428"/>
      <c r="Q144" s="429"/>
    </row>
    <row r="145" spans="1:17" ht="43.5" customHeight="1" x14ac:dyDescent="0.25">
      <c r="A145" s="118" t="s">
        <v>677</v>
      </c>
      <c r="B145" s="718"/>
      <c r="C145" s="720" t="str">
        <f>IF('Mapa final'!E148="","",'Mapa final'!E148)</f>
        <v/>
      </c>
      <c r="D145" s="722"/>
      <c r="E145" s="720" t="str">
        <f>IF('Mapa final'!D148="","",'Mapa final'!D148)</f>
        <v/>
      </c>
      <c r="F145" s="724" t="str">
        <f>IF('Mapa final'!H148="","",'Mapa final'!H148)</f>
        <v/>
      </c>
      <c r="G145" s="724" t="str">
        <f>IF('Mapa final'!L148="","",'Mapa final'!L148)</f>
        <v/>
      </c>
      <c r="H145" s="71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final'!Y148="","",'Mapa final'!Y148)</f>
        <v/>
      </c>
      <c r="J145" s="356" t="str">
        <f>IF('Mapa final'!AA148="","",'Mapa final'!AA148)</f>
        <v/>
      </c>
      <c r="K145" s="356" t="str">
        <f t="shared" si="2"/>
        <v/>
      </c>
      <c r="L145" s="356" t="str">
        <f>IF('Mapa final'!AD148="","",'Mapa final'!AD148)</f>
        <v/>
      </c>
      <c r="M145" s="357" t="str">
        <f>IF('Mapa final'!P148="","",'Mapa final'!P148)</f>
        <v/>
      </c>
      <c r="N145" s="428"/>
      <c r="O145" s="428"/>
      <c r="P145" s="428"/>
      <c r="Q145" s="429"/>
    </row>
    <row r="146" spans="1:17" ht="43.5" customHeight="1" x14ac:dyDescent="0.25">
      <c r="A146" s="118" t="s">
        <v>678</v>
      </c>
      <c r="B146" s="719"/>
      <c r="C146" s="721"/>
      <c r="D146" s="723"/>
      <c r="E146" s="721"/>
      <c r="F146" s="724"/>
      <c r="G146" s="724"/>
      <c r="H146" s="717"/>
      <c r="I146" s="356" t="str">
        <f>IF('Mapa final'!Y149="","",'Mapa final'!Y149)</f>
        <v/>
      </c>
      <c r="J146" s="356" t="str">
        <f>IF('Mapa final'!AA149="","",'Mapa final'!AA149)</f>
        <v/>
      </c>
      <c r="K146" s="356" t="str">
        <f t="shared" si="2"/>
        <v/>
      </c>
      <c r="L146" s="356" t="str">
        <f>IF('Mapa final'!AD149="","",'Mapa final'!AD149)</f>
        <v/>
      </c>
      <c r="M146" s="357" t="str">
        <f>IF('Mapa final'!P149="","",'Mapa final'!P149)</f>
        <v/>
      </c>
      <c r="N146" s="428"/>
      <c r="O146" s="428"/>
      <c r="P146" s="428"/>
      <c r="Q146" s="429"/>
    </row>
    <row r="147" spans="1:17" ht="43.5" customHeight="1" x14ac:dyDescent="0.25">
      <c r="A147" s="118" t="s">
        <v>679</v>
      </c>
      <c r="B147" s="719"/>
      <c r="C147" s="721"/>
      <c r="D147" s="723"/>
      <c r="E147" s="721"/>
      <c r="F147" s="724"/>
      <c r="G147" s="724"/>
      <c r="H147" s="717"/>
      <c r="I147" s="356" t="str">
        <f>IF('Mapa final'!Y150="","",'Mapa final'!Y150)</f>
        <v/>
      </c>
      <c r="J147" s="356" t="str">
        <f>IF('Mapa final'!AA150="","",'Mapa final'!AA150)</f>
        <v/>
      </c>
      <c r="K147" s="356" t="str">
        <f t="shared" si="2"/>
        <v/>
      </c>
      <c r="L147" s="356" t="str">
        <f>IF('Mapa final'!AD150="","",'Mapa final'!AD150)</f>
        <v/>
      </c>
      <c r="M147" s="357" t="str">
        <f>IF('Mapa final'!P150="","",'Mapa final'!P150)</f>
        <v/>
      </c>
      <c r="N147" s="428"/>
      <c r="O147" s="428"/>
      <c r="P147" s="428"/>
      <c r="Q147" s="429"/>
    </row>
    <row r="148" spans="1:17" ht="43.5" customHeight="1" x14ac:dyDescent="0.25">
      <c r="A148" s="118" t="s">
        <v>680</v>
      </c>
      <c r="B148" s="719"/>
      <c r="C148" s="721"/>
      <c r="D148" s="723"/>
      <c r="E148" s="721"/>
      <c r="F148" s="724"/>
      <c r="G148" s="724"/>
      <c r="H148" s="717"/>
      <c r="I148" s="356" t="str">
        <f>IF('Mapa final'!Y151="","",'Mapa final'!Y151)</f>
        <v/>
      </c>
      <c r="J148" s="356" t="str">
        <f>IF('Mapa final'!AA151="","",'Mapa final'!AA151)</f>
        <v/>
      </c>
      <c r="K148" s="356" t="str">
        <f t="shared" si="2"/>
        <v/>
      </c>
      <c r="L148" s="356" t="str">
        <f>IF('Mapa final'!AD151="","",'Mapa final'!AD151)</f>
        <v/>
      </c>
      <c r="M148" s="357" t="str">
        <f>IF('Mapa final'!P151="","",'Mapa final'!P151)</f>
        <v/>
      </c>
      <c r="N148" s="428"/>
      <c r="O148" s="428"/>
      <c r="P148" s="428"/>
      <c r="Q148" s="429"/>
    </row>
    <row r="149" spans="1:17" ht="43.5" customHeight="1" x14ac:dyDescent="0.25">
      <c r="A149" s="118" t="s">
        <v>681</v>
      </c>
      <c r="B149" s="719"/>
      <c r="C149" s="721"/>
      <c r="D149" s="723"/>
      <c r="E149" s="721"/>
      <c r="F149" s="724"/>
      <c r="G149" s="724"/>
      <c r="H149" s="717"/>
      <c r="I149" s="356" t="str">
        <f>IF('Mapa final'!Y152="","",'Mapa final'!Y152)</f>
        <v/>
      </c>
      <c r="J149" s="356" t="str">
        <f>IF('Mapa final'!AA152="","",'Mapa final'!AA152)</f>
        <v/>
      </c>
      <c r="K149" s="356" t="str">
        <f t="shared" si="2"/>
        <v/>
      </c>
      <c r="L149" s="356" t="str">
        <f>IF('Mapa final'!AD152="","",'Mapa final'!AD152)</f>
        <v/>
      </c>
      <c r="M149" s="357" t="str">
        <f>IF('Mapa final'!P152="","",'Mapa final'!P152)</f>
        <v/>
      </c>
      <c r="N149" s="428"/>
      <c r="O149" s="428"/>
      <c r="P149" s="428"/>
      <c r="Q149" s="429"/>
    </row>
    <row r="150" spans="1:17" ht="43.5" customHeight="1" x14ac:dyDescent="0.25">
      <c r="A150" s="118" t="s">
        <v>682</v>
      </c>
      <c r="B150" s="719"/>
      <c r="C150" s="721"/>
      <c r="D150" s="723"/>
      <c r="E150" s="721"/>
      <c r="F150" s="724"/>
      <c r="G150" s="724"/>
      <c r="H150" s="717"/>
      <c r="I150" s="356" t="str">
        <f>IF('Mapa final'!Y153="","",'Mapa final'!Y153)</f>
        <v/>
      </c>
      <c r="J150" s="356" t="str">
        <f>IF('Mapa final'!AA153="","",'Mapa final'!AA153)</f>
        <v/>
      </c>
      <c r="K150" s="356" t="str">
        <f t="shared" si="2"/>
        <v/>
      </c>
      <c r="L150" s="356" t="str">
        <f>IF('Mapa final'!AD153="","",'Mapa final'!AD153)</f>
        <v/>
      </c>
      <c r="M150" s="357" t="str">
        <f>IF('Mapa final'!P153="","",'Mapa final'!P153)</f>
        <v/>
      </c>
      <c r="N150" s="428"/>
      <c r="O150" s="428"/>
      <c r="P150" s="428"/>
      <c r="Q150" s="429"/>
    </row>
    <row r="151" spans="1:17" ht="43.5" customHeight="1" x14ac:dyDescent="0.25">
      <c r="A151" s="118" t="s">
        <v>683</v>
      </c>
      <c r="B151" s="718"/>
      <c r="C151" s="720" t="str">
        <f>IF('Mapa final'!E154="","",'Mapa final'!E154)</f>
        <v/>
      </c>
      <c r="D151" s="722"/>
      <c r="E151" s="720" t="str">
        <f>IF('Mapa final'!D154="","",'Mapa final'!D154)</f>
        <v/>
      </c>
      <c r="F151" s="724" t="str">
        <f>IF('Mapa final'!H154="","",'Mapa final'!H154)</f>
        <v/>
      </c>
      <c r="G151" s="724" t="str">
        <f>IF('Mapa final'!L154="","",'Mapa final'!L154)</f>
        <v/>
      </c>
      <c r="H151" s="71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final'!Y154="","",'Mapa final'!Y154)</f>
        <v/>
      </c>
      <c r="J151" s="356" t="str">
        <f>IF('Mapa final'!AA154="","",'Mapa final'!AA154)</f>
        <v/>
      </c>
      <c r="K151" s="356" t="str">
        <f t="shared" si="2"/>
        <v/>
      </c>
      <c r="L151" s="356" t="str">
        <f>IF('Mapa final'!AD154="","",'Mapa final'!AD154)</f>
        <v/>
      </c>
      <c r="M151" s="357" t="str">
        <f>IF('Mapa final'!P154="","",'Mapa final'!P154)</f>
        <v/>
      </c>
      <c r="N151" s="428"/>
      <c r="O151" s="428"/>
      <c r="P151" s="428"/>
      <c r="Q151" s="429"/>
    </row>
    <row r="152" spans="1:17" ht="43.5" customHeight="1" x14ac:dyDescent="0.25">
      <c r="A152" s="118" t="s">
        <v>684</v>
      </c>
      <c r="B152" s="719"/>
      <c r="C152" s="721"/>
      <c r="D152" s="723"/>
      <c r="E152" s="721"/>
      <c r="F152" s="724"/>
      <c r="G152" s="724"/>
      <c r="H152" s="717"/>
      <c r="I152" s="356" t="str">
        <f>IF('Mapa final'!Y155="","",'Mapa final'!Y155)</f>
        <v/>
      </c>
      <c r="J152" s="356" t="str">
        <f>IF('Mapa final'!AA155="","",'Mapa final'!AA155)</f>
        <v/>
      </c>
      <c r="K152" s="356" t="str">
        <f t="shared" si="2"/>
        <v/>
      </c>
      <c r="L152" s="356" t="str">
        <f>IF('Mapa final'!AD155="","",'Mapa final'!AD155)</f>
        <v/>
      </c>
      <c r="M152" s="357" t="str">
        <f>IF('Mapa final'!P155="","",'Mapa final'!P155)</f>
        <v/>
      </c>
      <c r="N152" s="428"/>
      <c r="O152" s="428"/>
      <c r="P152" s="428"/>
      <c r="Q152" s="429"/>
    </row>
    <row r="153" spans="1:17" ht="43.5" customHeight="1" x14ac:dyDescent="0.25">
      <c r="A153" s="118" t="s">
        <v>685</v>
      </c>
      <c r="B153" s="719"/>
      <c r="C153" s="721"/>
      <c r="D153" s="723"/>
      <c r="E153" s="721"/>
      <c r="F153" s="724"/>
      <c r="G153" s="724"/>
      <c r="H153" s="717"/>
      <c r="I153" s="356" t="str">
        <f>IF('Mapa final'!Y156="","",'Mapa final'!Y156)</f>
        <v/>
      </c>
      <c r="J153" s="356" t="str">
        <f>IF('Mapa final'!AA156="","",'Mapa final'!AA156)</f>
        <v/>
      </c>
      <c r="K153" s="356" t="str">
        <f t="shared" si="2"/>
        <v/>
      </c>
      <c r="L153" s="356" t="str">
        <f>IF('Mapa final'!AD156="","",'Mapa final'!AD156)</f>
        <v/>
      </c>
      <c r="M153" s="357" t="str">
        <f>IF('Mapa final'!P156="","",'Mapa final'!P156)</f>
        <v/>
      </c>
      <c r="N153" s="428"/>
      <c r="O153" s="428"/>
      <c r="P153" s="428"/>
      <c r="Q153" s="429"/>
    </row>
    <row r="154" spans="1:17" ht="43.5" customHeight="1" x14ac:dyDescent="0.25">
      <c r="A154" s="118" t="s">
        <v>686</v>
      </c>
      <c r="B154" s="719"/>
      <c r="C154" s="721"/>
      <c r="D154" s="723"/>
      <c r="E154" s="721"/>
      <c r="F154" s="724"/>
      <c r="G154" s="724"/>
      <c r="H154" s="717"/>
      <c r="I154" s="356" t="str">
        <f>IF('Mapa final'!Y157="","",'Mapa final'!Y157)</f>
        <v/>
      </c>
      <c r="J154" s="356" t="str">
        <f>IF('Mapa final'!AA157="","",'Mapa final'!AA157)</f>
        <v/>
      </c>
      <c r="K154" s="356" t="str">
        <f t="shared" si="2"/>
        <v/>
      </c>
      <c r="L154" s="356" t="str">
        <f>IF('Mapa final'!AD157="","",'Mapa final'!AD157)</f>
        <v/>
      </c>
      <c r="M154" s="357" t="str">
        <f>IF('Mapa final'!P157="","",'Mapa final'!P157)</f>
        <v/>
      </c>
      <c r="N154" s="428"/>
      <c r="O154" s="428"/>
      <c r="P154" s="428"/>
      <c r="Q154" s="429"/>
    </row>
    <row r="155" spans="1:17" ht="43.5" customHeight="1" x14ac:dyDescent="0.25">
      <c r="A155" s="118" t="s">
        <v>687</v>
      </c>
      <c r="B155" s="719"/>
      <c r="C155" s="721"/>
      <c r="D155" s="723"/>
      <c r="E155" s="721"/>
      <c r="F155" s="724"/>
      <c r="G155" s="724"/>
      <c r="H155" s="717"/>
      <c r="I155" s="356" t="str">
        <f>IF('Mapa final'!Y158="","",'Mapa final'!Y158)</f>
        <v/>
      </c>
      <c r="J155" s="356" t="str">
        <f>IF('Mapa final'!AA158="","",'Mapa final'!AA158)</f>
        <v/>
      </c>
      <c r="K155" s="356" t="str">
        <f t="shared" si="2"/>
        <v/>
      </c>
      <c r="L155" s="356" t="str">
        <f>IF('Mapa final'!AD158="","",'Mapa final'!AD158)</f>
        <v/>
      </c>
      <c r="M155" s="357" t="str">
        <f>IF('Mapa final'!P158="","",'Mapa final'!P158)</f>
        <v/>
      </c>
      <c r="N155" s="428"/>
      <c r="O155" s="428"/>
      <c r="P155" s="428"/>
      <c r="Q155" s="429"/>
    </row>
    <row r="156" spans="1:17" ht="43.5" customHeight="1" x14ac:dyDescent="0.25">
      <c r="A156" s="118" t="s">
        <v>688</v>
      </c>
      <c r="B156" s="719"/>
      <c r="C156" s="721"/>
      <c r="D156" s="723"/>
      <c r="E156" s="721"/>
      <c r="F156" s="724"/>
      <c r="G156" s="724"/>
      <c r="H156" s="717"/>
      <c r="I156" s="356" t="str">
        <f>IF('Mapa final'!Y159="","",'Mapa final'!Y159)</f>
        <v/>
      </c>
      <c r="J156" s="356" t="str">
        <f>IF('Mapa final'!AA159="","",'Mapa final'!AA159)</f>
        <v/>
      </c>
      <c r="K156" s="356" t="str">
        <f t="shared" si="2"/>
        <v/>
      </c>
      <c r="L156" s="356" t="str">
        <f>IF('Mapa final'!AD159="","",'Mapa final'!AD159)</f>
        <v/>
      </c>
      <c r="M156" s="357" t="str">
        <f>IF('Mapa final'!P159="","",'Mapa final'!P159)</f>
        <v/>
      </c>
      <c r="N156" s="428"/>
      <c r="O156" s="428"/>
      <c r="P156" s="428"/>
      <c r="Q156" s="429"/>
    </row>
    <row r="157" spans="1:17" ht="43.5" customHeight="1" x14ac:dyDescent="0.25">
      <c r="A157" s="118" t="s">
        <v>689</v>
      </c>
      <c r="B157" s="718"/>
      <c r="C157" s="720" t="str">
        <f>IF('Mapa final'!E160="","",'Mapa final'!E160)</f>
        <v/>
      </c>
      <c r="D157" s="722"/>
      <c r="E157" s="720" t="str">
        <f>IF('Mapa final'!D160="","",'Mapa final'!D160)</f>
        <v/>
      </c>
      <c r="F157" s="724" t="str">
        <f>IF('Mapa final'!H160="","",'Mapa final'!H160)</f>
        <v/>
      </c>
      <c r="G157" s="724" t="str">
        <f>IF('Mapa final'!L160="","",'Mapa final'!L160)</f>
        <v/>
      </c>
      <c r="H157" s="71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final'!Y160="","",'Mapa final'!Y160)</f>
        <v/>
      </c>
      <c r="J157" s="356" t="str">
        <f>IF('Mapa final'!AA160="","",'Mapa final'!AA160)</f>
        <v/>
      </c>
      <c r="K157" s="356" t="str">
        <f t="shared" si="2"/>
        <v/>
      </c>
      <c r="L157" s="356" t="str">
        <f>IF('Mapa final'!AD160="","",'Mapa final'!AD160)</f>
        <v/>
      </c>
      <c r="M157" s="357" t="str">
        <f>IF('Mapa final'!P160="","",'Mapa final'!P160)</f>
        <v/>
      </c>
      <c r="N157" s="428"/>
      <c r="O157" s="428"/>
      <c r="P157" s="428"/>
      <c r="Q157" s="429"/>
    </row>
    <row r="158" spans="1:17" ht="43.5" customHeight="1" x14ac:dyDescent="0.25">
      <c r="A158" s="118" t="s">
        <v>690</v>
      </c>
      <c r="B158" s="719"/>
      <c r="C158" s="721"/>
      <c r="D158" s="723"/>
      <c r="E158" s="721"/>
      <c r="F158" s="724"/>
      <c r="G158" s="724"/>
      <c r="H158" s="717"/>
      <c r="I158" s="356" t="str">
        <f>IF('Mapa final'!Y161="","",'Mapa final'!Y161)</f>
        <v/>
      </c>
      <c r="J158" s="356" t="str">
        <f>IF('Mapa final'!AA161="","",'Mapa final'!AA161)</f>
        <v/>
      </c>
      <c r="K158" s="356" t="str">
        <f t="shared" si="2"/>
        <v/>
      </c>
      <c r="L158" s="356" t="str">
        <f>IF('Mapa final'!AD161="","",'Mapa final'!AD161)</f>
        <v/>
      </c>
      <c r="M158" s="357" t="str">
        <f>IF('Mapa final'!P161="","",'Mapa final'!P161)</f>
        <v/>
      </c>
      <c r="N158" s="428"/>
      <c r="O158" s="428"/>
      <c r="P158" s="428"/>
      <c r="Q158" s="429"/>
    </row>
    <row r="159" spans="1:17" ht="43.5" customHeight="1" x14ac:dyDescent="0.25">
      <c r="A159" s="118" t="s">
        <v>691</v>
      </c>
      <c r="B159" s="719"/>
      <c r="C159" s="721"/>
      <c r="D159" s="723"/>
      <c r="E159" s="721"/>
      <c r="F159" s="724"/>
      <c r="G159" s="724"/>
      <c r="H159" s="717"/>
      <c r="I159" s="356" t="str">
        <f>IF('Mapa final'!Y162="","",'Mapa final'!Y162)</f>
        <v/>
      </c>
      <c r="J159" s="356" t="str">
        <f>IF('Mapa final'!AA162="","",'Mapa final'!AA162)</f>
        <v/>
      </c>
      <c r="K159" s="356" t="str">
        <f t="shared" si="2"/>
        <v/>
      </c>
      <c r="L159" s="356" t="str">
        <f>IF('Mapa final'!AD162="","",'Mapa final'!AD162)</f>
        <v/>
      </c>
      <c r="M159" s="357" t="str">
        <f>IF('Mapa final'!P162="","",'Mapa final'!P162)</f>
        <v/>
      </c>
      <c r="N159" s="428"/>
      <c r="O159" s="428"/>
      <c r="P159" s="428"/>
      <c r="Q159" s="429"/>
    </row>
    <row r="160" spans="1:17" ht="43.5" customHeight="1" x14ac:dyDescent="0.25">
      <c r="A160" s="118" t="s">
        <v>692</v>
      </c>
      <c r="B160" s="719"/>
      <c r="C160" s="721"/>
      <c r="D160" s="723"/>
      <c r="E160" s="721"/>
      <c r="F160" s="724"/>
      <c r="G160" s="724"/>
      <c r="H160" s="717"/>
      <c r="I160" s="356" t="str">
        <f>IF('Mapa final'!Y163="","",'Mapa final'!Y163)</f>
        <v/>
      </c>
      <c r="J160" s="356" t="str">
        <f>IF('Mapa final'!AA163="","",'Mapa final'!AA163)</f>
        <v/>
      </c>
      <c r="K160" s="356" t="str">
        <f t="shared" si="2"/>
        <v/>
      </c>
      <c r="L160" s="356" t="str">
        <f>IF('Mapa final'!AD163="","",'Mapa final'!AD163)</f>
        <v/>
      </c>
      <c r="M160" s="357" t="str">
        <f>IF('Mapa final'!P163="","",'Mapa final'!P163)</f>
        <v/>
      </c>
      <c r="N160" s="428"/>
      <c r="O160" s="428"/>
      <c r="P160" s="428"/>
      <c r="Q160" s="429"/>
    </row>
    <row r="161" spans="1:17" ht="43.5" customHeight="1" x14ac:dyDescent="0.25">
      <c r="A161" s="118" t="s">
        <v>693</v>
      </c>
      <c r="B161" s="719"/>
      <c r="C161" s="721"/>
      <c r="D161" s="723"/>
      <c r="E161" s="721"/>
      <c r="F161" s="724"/>
      <c r="G161" s="724"/>
      <c r="H161" s="717"/>
      <c r="I161" s="356" t="str">
        <f>IF('Mapa final'!Y164="","",'Mapa final'!Y164)</f>
        <v/>
      </c>
      <c r="J161" s="356" t="str">
        <f>IF('Mapa final'!AA164="","",'Mapa final'!AA164)</f>
        <v/>
      </c>
      <c r="K161" s="356" t="str">
        <f t="shared" si="2"/>
        <v/>
      </c>
      <c r="L161" s="356" t="str">
        <f>IF('Mapa final'!AD164="","",'Mapa final'!AD164)</f>
        <v/>
      </c>
      <c r="M161" s="357" t="str">
        <f>IF('Mapa final'!P164="","",'Mapa final'!P164)</f>
        <v/>
      </c>
      <c r="N161" s="428"/>
      <c r="O161" s="428"/>
      <c r="P161" s="428"/>
      <c r="Q161" s="429"/>
    </row>
    <row r="162" spans="1:17" ht="43.5" customHeight="1" x14ac:dyDescent="0.25">
      <c r="A162" s="118" t="s">
        <v>694</v>
      </c>
      <c r="B162" s="719"/>
      <c r="C162" s="721"/>
      <c r="D162" s="723"/>
      <c r="E162" s="721"/>
      <c r="F162" s="724"/>
      <c r="G162" s="724"/>
      <c r="H162" s="717"/>
      <c r="I162" s="356" t="str">
        <f>IF('Mapa final'!Y165="","",'Mapa final'!Y165)</f>
        <v/>
      </c>
      <c r="J162" s="356" t="str">
        <f>IF('Mapa final'!AA165="","",'Mapa final'!AA165)</f>
        <v/>
      </c>
      <c r="K162" s="356" t="str">
        <f t="shared" si="2"/>
        <v/>
      </c>
      <c r="L162" s="356" t="str">
        <f>IF('Mapa final'!AD165="","",'Mapa final'!AD165)</f>
        <v/>
      </c>
      <c r="M162" s="357" t="str">
        <f>IF('Mapa final'!P165="","",'Mapa final'!P165)</f>
        <v/>
      </c>
      <c r="N162" s="428"/>
      <c r="O162" s="428"/>
      <c r="P162" s="428"/>
      <c r="Q162" s="429"/>
    </row>
    <row r="163" spans="1:17" ht="43.5" customHeight="1" x14ac:dyDescent="0.25">
      <c r="A163" s="118" t="s">
        <v>695</v>
      </c>
      <c r="B163" s="718"/>
      <c r="C163" s="720" t="str">
        <f>IF('Mapa final'!E166="","",'Mapa final'!E166)</f>
        <v/>
      </c>
      <c r="D163" s="722"/>
      <c r="E163" s="720" t="str">
        <f>IF('Mapa final'!D166="","",'Mapa final'!D166)</f>
        <v/>
      </c>
      <c r="F163" s="724" t="str">
        <f>IF('Mapa final'!H166="","",'Mapa final'!H166)</f>
        <v/>
      </c>
      <c r="G163" s="724" t="str">
        <f>IF('Mapa final'!L166="","",'Mapa final'!L166)</f>
        <v/>
      </c>
      <c r="H163" s="71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final'!Y166="","",'Mapa final'!Y166)</f>
        <v/>
      </c>
      <c r="J163" s="356" t="str">
        <f>IF('Mapa final'!AA166="","",'Mapa final'!AA166)</f>
        <v/>
      </c>
      <c r="K163" s="356" t="str">
        <f t="shared" si="2"/>
        <v/>
      </c>
      <c r="L163" s="356" t="str">
        <f>IF('Mapa final'!AD166="","",'Mapa final'!AD166)</f>
        <v/>
      </c>
      <c r="M163" s="357" t="str">
        <f>IF('Mapa final'!P166="","",'Mapa final'!P166)</f>
        <v/>
      </c>
      <c r="N163" s="428"/>
      <c r="O163" s="428"/>
      <c r="P163" s="428"/>
      <c r="Q163" s="429"/>
    </row>
    <row r="164" spans="1:17" ht="43.5" customHeight="1" x14ac:dyDescent="0.25">
      <c r="A164" s="118" t="s">
        <v>696</v>
      </c>
      <c r="B164" s="719"/>
      <c r="C164" s="721"/>
      <c r="D164" s="723"/>
      <c r="E164" s="721"/>
      <c r="F164" s="724"/>
      <c r="G164" s="724"/>
      <c r="H164" s="717"/>
      <c r="I164" s="356" t="str">
        <f>IF('Mapa final'!Y167="","",'Mapa final'!Y167)</f>
        <v/>
      </c>
      <c r="J164" s="356" t="str">
        <f>IF('Mapa final'!AA167="","",'Mapa final'!AA167)</f>
        <v/>
      </c>
      <c r="K164" s="356" t="str">
        <f t="shared" si="2"/>
        <v/>
      </c>
      <c r="L164" s="356" t="str">
        <f>IF('Mapa final'!AD167="","",'Mapa final'!AD167)</f>
        <v/>
      </c>
      <c r="M164" s="357" t="str">
        <f>IF('Mapa final'!P167="","",'Mapa final'!P167)</f>
        <v/>
      </c>
      <c r="N164" s="428"/>
      <c r="O164" s="428"/>
      <c r="P164" s="428"/>
      <c r="Q164" s="429"/>
    </row>
    <row r="165" spans="1:17" ht="43.5" customHeight="1" x14ac:dyDescent="0.25">
      <c r="A165" s="118" t="s">
        <v>697</v>
      </c>
      <c r="B165" s="719"/>
      <c r="C165" s="721"/>
      <c r="D165" s="723"/>
      <c r="E165" s="721"/>
      <c r="F165" s="724"/>
      <c r="G165" s="724"/>
      <c r="H165" s="717"/>
      <c r="I165" s="356" t="str">
        <f>IF('Mapa final'!Y168="","",'Mapa final'!Y168)</f>
        <v/>
      </c>
      <c r="J165" s="356" t="str">
        <f>IF('Mapa final'!AA168="","",'Mapa final'!AA168)</f>
        <v/>
      </c>
      <c r="K165" s="356" t="str">
        <f t="shared" si="2"/>
        <v/>
      </c>
      <c r="L165" s="356" t="str">
        <f>IF('Mapa final'!AD168="","",'Mapa final'!AD168)</f>
        <v/>
      </c>
      <c r="M165" s="357" t="str">
        <f>IF('Mapa final'!P168="","",'Mapa final'!P168)</f>
        <v/>
      </c>
      <c r="N165" s="428"/>
      <c r="O165" s="428"/>
      <c r="P165" s="428"/>
      <c r="Q165" s="429"/>
    </row>
    <row r="166" spans="1:17" ht="43.5" customHeight="1" x14ac:dyDescent="0.25">
      <c r="A166" s="118" t="s">
        <v>698</v>
      </c>
      <c r="B166" s="719"/>
      <c r="C166" s="721"/>
      <c r="D166" s="723"/>
      <c r="E166" s="721"/>
      <c r="F166" s="724"/>
      <c r="G166" s="724"/>
      <c r="H166" s="717"/>
      <c r="I166" s="356" t="str">
        <f>IF('Mapa final'!Y169="","",'Mapa final'!Y169)</f>
        <v/>
      </c>
      <c r="J166" s="356" t="str">
        <f>IF('Mapa final'!AA169="","",'Mapa final'!AA169)</f>
        <v/>
      </c>
      <c r="K166" s="356" t="str">
        <f t="shared" si="2"/>
        <v/>
      </c>
      <c r="L166" s="356" t="str">
        <f>IF('Mapa final'!AD169="","",'Mapa final'!AD169)</f>
        <v/>
      </c>
      <c r="M166" s="357" t="str">
        <f>IF('Mapa final'!P169="","",'Mapa final'!P169)</f>
        <v/>
      </c>
      <c r="N166" s="428"/>
      <c r="O166" s="428"/>
      <c r="P166" s="428"/>
      <c r="Q166" s="429"/>
    </row>
    <row r="167" spans="1:17" ht="43.5" customHeight="1" x14ac:dyDescent="0.25">
      <c r="A167" s="118" t="s">
        <v>699</v>
      </c>
      <c r="B167" s="719"/>
      <c r="C167" s="721"/>
      <c r="D167" s="723"/>
      <c r="E167" s="721"/>
      <c r="F167" s="724"/>
      <c r="G167" s="724"/>
      <c r="H167" s="717"/>
      <c r="I167" s="356" t="str">
        <f>IF('Mapa final'!Y170="","",'Mapa final'!Y170)</f>
        <v/>
      </c>
      <c r="J167" s="356" t="str">
        <f>IF('Mapa final'!AA170="","",'Mapa final'!AA170)</f>
        <v/>
      </c>
      <c r="K167" s="356" t="str">
        <f t="shared" si="2"/>
        <v/>
      </c>
      <c r="L167" s="356" t="str">
        <f>IF('Mapa final'!AD170="","",'Mapa final'!AD170)</f>
        <v/>
      </c>
      <c r="M167" s="357" t="str">
        <f>IF('Mapa final'!P170="","",'Mapa final'!P170)</f>
        <v/>
      </c>
      <c r="N167" s="428"/>
      <c r="O167" s="428"/>
      <c r="P167" s="428"/>
      <c r="Q167" s="429"/>
    </row>
    <row r="168" spans="1:17" ht="43.5" customHeight="1" x14ac:dyDescent="0.25">
      <c r="A168" s="118" t="s">
        <v>700</v>
      </c>
      <c r="B168" s="719"/>
      <c r="C168" s="721"/>
      <c r="D168" s="723"/>
      <c r="E168" s="721"/>
      <c r="F168" s="724"/>
      <c r="G168" s="724"/>
      <c r="H168" s="717"/>
      <c r="I168" s="356" t="str">
        <f>IF('Mapa final'!Y171="","",'Mapa final'!Y171)</f>
        <v/>
      </c>
      <c r="J168" s="356" t="str">
        <f>IF('Mapa final'!AA171="","",'Mapa final'!AA171)</f>
        <v/>
      </c>
      <c r="K168" s="356" t="str">
        <f t="shared" si="2"/>
        <v/>
      </c>
      <c r="L168" s="356" t="str">
        <f>IF('Mapa final'!AD171="","",'Mapa final'!AD171)</f>
        <v/>
      </c>
      <c r="M168" s="357" t="str">
        <f>IF('Mapa final'!P171="","",'Mapa final'!P171)</f>
        <v/>
      </c>
      <c r="N168" s="428"/>
      <c r="O168" s="428"/>
      <c r="P168" s="428"/>
      <c r="Q168" s="429"/>
    </row>
    <row r="169" spans="1:17" ht="43.5" customHeight="1" x14ac:dyDescent="0.25">
      <c r="A169" s="118" t="s">
        <v>701</v>
      </c>
      <c r="B169" s="718"/>
      <c r="C169" s="720" t="str">
        <f>IF('Mapa final'!E172="","",'Mapa final'!E172)</f>
        <v/>
      </c>
      <c r="D169" s="722"/>
      <c r="E169" s="720" t="str">
        <f>IF('Mapa final'!D172="","",'Mapa final'!D172)</f>
        <v/>
      </c>
      <c r="F169" s="724" t="str">
        <f>IF('Mapa final'!H172="","",'Mapa final'!H172)</f>
        <v/>
      </c>
      <c r="G169" s="724" t="str">
        <f>IF('Mapa final'!L172="","",'Mapa final'!L172)</f>
        <v/>
      </c>
      <c r="H169" s="71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final'!Y172="","",'Mapa final'!Y172)</f>
        <v/>
      </c>
      <c r="J169" s="356" t="str">
        <f>IF('Mapa final'!AA172="","",'Mapa final'!AA172)</f>
        <v/>
      </c>
      <c r="K169" s="356" t="str">
        <f t="shared" si="2"/>
        <v/>
      </c>
      <c r="L169" s="356" t="str">
        <f>IF('Mapa final'!AD172="","",'Mapa final'!AD172)</f>
        <v/>
      </c>
      <c r="M169" s="357" t="str">
        <f>IF('Mapa final'!P172="","",'Mapa final'!P172)</f>
        <v/>
      </c>
      <c r="N169" s="428"/>
      <c r="O169" s="428"/>
      <c r="P169" s="428"/>
      <c r="Q169" s="429"/>
    </row>
    <row r="170" spans="1:17" ht="43.5" customHeight="1" x14ac:dyDescent="0.25">
      <c r="A170" s="118" t="s">
        <v>702</v>
      </c>
      <c r="B170" s="719"/>
      <c r="C170" s="721"/>
      <c r="D170" s="723"/>
      <c r="E170" s="721"/>
      <c r="F170" s="724"/>
      <c r="G170" s="724"/>
      <c r="H170" s="717"/>
      <c r="I170" s="356" t="str">
        <f>IF('Mapa final'!Y173="","",'Mapa final'!Y173)</f>
        <v/>
      </c>
      <c r="J170" s="356" t="str">
        <f>IF('Mapa final'!AA173="","",'Mapa final'!AA173)</f>
        <v/>
      </c>
      <c r="K170" s="356" t="str">
        <f t="shared" si="2"/>
        <v/>
      </c>
      <c r="L170" s="356" t="str">
        <f>IF('Mapa final'!AD173="","",'Mapa final'!AD173)</f>
        <v/>
      </c>
      <c r="M170" s="357" t="str">
        <f>IF('Mapa final'!P173="","",'Mapa final'!P173)</f>
        <v/>
      </c>
      <c r="N170" s="428"/>
      <c r="O170" s="428"/>
      <c r="P170" s="428"/>
      <c r="Q170" s="429"/>
    </row>
    <row r="171" spans="1:17" ht="43.5" customHeight="1" x14ac:dyDescent="0.25">
      <c r="A171" s="118" t="s">
        <v>703</v>
      </c>
      <c r="B171" s="719"/>
      <c r="C171" s="721"/>
      <c r="D171" s="723"/>
      <c r="E171" s="721"/>
      <c r="F171" s="724"/>
      <c r="G171" s="724"/>
      <c r="H171" s="717"/>
      <c r="I171" s="356" t="str">
        <f>IF('Mapa final'!Y174="","",'Mapa final'!Y174)</f>
        <v/>
      </c>
      <c r="J171" s="356" t="str">
        <f>IF('Mapa final'!AA174="","",'Mapa final'!AA174)</f>
        <v/>
      </c>
      <c r="K171" s="356" t="str">
        <f t="shared" si="2"/>
        <v/>
      </c>
      <c r="L171" s="356" t="str">
        <f>IF('Mapa final'!AD174="","",'Mapa final'!AD174)</f>
        <v/>
      </c>
      <c r="M171" s="357" t="str">
        <f>IF('Mapa final'!P174="","",'Mapa final'!P174)</f>
        <v/>
      </c>
      <c r="N171" s="428"/>
      <c r="O171" s="428"/>
      <c r="P171" s="428"/>
      <c r="Q171" s="429"/>
    </row>
    <row r="172" spans="1:17" ht="43.5" customHeight="1" x14ac:dyDescent="0.25">
      <c r="A172" s="118" t="s">
        <v>704</v>
      </c>
      <c r="B172" s="719"/>
      <c r="C172" s="721"/>
      <c r="D172" s="723"/>
      <c r="E172" s="721"/>
      <c r="F172" s="724"/>
      <c r="G172" s="724"/>
      <c r="H172" s="717"/>
      <c r="I172" s="356" t="str">
        <f>IF('Mapa final'!Y175="","",'Mapa final'!Y175)</f>
        <v/>
      </c>
      <c r="J172" s="356" t="str">
        <f>IF('Mapa final'!AA175="","",'Mapa final'!AA175)</f>
        <v/>
      </c>
      <c r="K172" s="356" t="str">
        <f t="shared" si="2"/>
        <v/>
      </c>
      <c r="L172" s="356" t="str">
        <f>IF('Mapa final'!AD175="","",'Mapa final'!AD175)</f>
        <v/>
      </c>
      <c r="M172" s="357" t="str">
        <f>IF('Mapa final'!P175="","",'Mapa final'!P175)</f>
        <v/>
      </c>
      <c r="N172" s="428"/>
      <c r="O172" s="428"/>
      <c r="P172" s="428"/>
      <c r="Q172" s="429"/>
    </row>
    <row r="173" spans="1:17" ht="43.5" customHeight="1" x14ac:dyDescent="0.25">
      <c r="A173" s="118" t="s">
        <v>705</v>
      </c>
      <c r="B173" s="719"/>
      <c r="C173" s="721"/>
      <c r="D173" s="723"/>
      <c r="E173" s="721"/>
      <c r="F173" s="724"/>
      <c r="G173" s="724"/>
      <c r="H173" s="717"/>
      <c r="I173" s="356" t="str">
        <f>IF('Mapa final'!Y176="","",'Mapa final'!Y176)</f>
        <v/>
      </c>
      <c r="J173" s="356" t="str">
        <f>IF('Mapa final'!AA176="","",'Mapa final'!AA176)</f>
        <v/>
      </c>
      <c r="K173" s="356" t="str">
        <f t="shared" si="2"/>
        <v/>
      </c>
      <c r="L173" s="356" t="str">
        <f>IF('Mapa final'!AD176="","",'Mapa final'!AD176)</f>
        <v/>
      </c>
      <c r="M173" s="357" t="str">
        <f>IF('Mapa final'!P176="","",'Mapa final'!P176)</f>
        <v/>
      </c>
      <c r="N173" s="428"/>
      <c r="O173" s="428"/>
      <c r="P173" s="428"/>
      <c r="Q173" s="429"/>
    </row>
    <row r="174" spans="1:17" ht="43.5" customHeight="1" x14ac:dyDescent="0.25">
      <c r="A174" s="118" t="s">
        <v>706</v>
      </c>
      <c r="B174" s="719"/>
      <c r="C174" s="721"/>
      <c r="D174" s="723"/>
      <c r="E174" s="721"/>
      <c r="F174" s="724"/>
      <c r="G174" s="724"/>
      <c r="H174" s="717"/>
      <c r="I174" s="356" t="str">
        <f>IF('Mapa final'!Y177="","",'Mapa final'!Y177)</f>
        <v/>
      </c>
      <c r="J174" s="356" t="str">
        <f>IF('Mapa final'!AA177="","",'Mapa final'!AA177)</f>
        <v/>
      </c>
      <c r="K174" s="356" t="str">
        <f t="shared" si="2"/>
        <v/>
      </c>
      <c r="L174" s="356" t="str">
        <f>IF('Mapa final'!AD177="","",'Mapa final'!AD177)</f>
        <v/>
      </c>
      <c r="M174" s="357" t="str">
        <f>IF('Mapa final'!P177="","",'Mapa final'!P177)</f>
        <v/>
      </c>
      <c r="N174" s="428"/>
      <c r="O174" s="428"/>
      <c r="P174" s="428"/>
      <c r="Q174" s="429"/>
    </row>
    <row r="175" spans="1:17" ht="43.5" customHeight="1" x14ac:dyDescent="0.25">
      <c r="A175" s="118" t="s">
        <v>707</v>
      </c>
      <c r="B175" s="718"/>
      <c r="C175" s="720" t="str">
        <f>IF('Mapa final'!E178="","",'Mapa final'!E178)</f>
        <v/>
      </c>
      <c r="D175" s="722"/>
      <c r="E175" s="720" t="str">
        <f>IF('Mapa final'!D178="","",'Mapa final'!D178)</f>
        <v/>
      </c>
      <c r="F175" s="724" t="str">
        <f>IF('Mapa final'!H178="","",'Mapa final'!H178)</f>
        <v/>
      </c>
      <c r="G175" s="724" t="str">
        <f>IF('Mapa final'!L178="","",'Mapa final'!L178)</f>
        <v/>
      </c>
      <c r="H175" s="71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final'!Y178="","",'Mapa final'!Y178)</f>
        <v/>
      </c>
      <c r="J175" s="356" t="str">
        <f>IF('Mapa final'!AA178="","",'Mapa final'!AA178)</f>
        <v/>
      </c>
      <c r="K175" s="356" t="str">
        <f t="shared" si="2"/>
        <v/>
      </c>
      <c r="L175" s="356" t="str">
        <f>IF('Mapa final'!AD178="","",'Mapa final'!AD178)</f>
        <v/>
      </c>
      <c r="M175" s="357" t="str">
        <f>IF('Mapa final'!P178="","",'Mapa final'!P178)</f>
        <v/>
      </c>
      <c r="N175" s="428"/>
      <c r="O175" s="428"/>
      <c r="P175" s="428"/>
      <c r="Q175" s="429"/>
    </row>
    <row r="176" spans="1:17" ht="43.5" customHeight="1" x14ac:dyDescent="0.25">
      <c r="A176" s="118" t="s">
        <v>708</v>
      </c>
      <c r="B176" s="719"/>
      <c r="C176" s="721"/>
      <c r="D176" s="723"/>
      <c r="E176" s="721"/>
      <c r="F176" s="724"/>
      <c r="G176" s="724"/>
      <c r="H176" s="717"/>
      <c r="I176" s="356" t="str">
        <f>IF('Mapa final'!Y179="","",'Mapa final'!Y179)</f>
        <v/>
      </c>
      <c r="J176" s="356" t="str">
        <f>IF('Mapa final'!AA179="","",'Mapa final'!AA179)</f>
        <v/>
      </c>
      <c r="K176" s="356" t="str">
        <f t="shared" si="2"/>
        <v/>
      </c>
      <c r="L176" s="356" t="str">
        <f>IF('Mapa final'!AD179="","",'Mapa final'!AD179)</f>
        <v/>
      </c>
      <c r="M176" s="357" t="str">
        <f>IF('Mapa final'!P179="","",'Mapa final'!P179)</f>
        <v/>
      </c>
      <c r="N176" s="428"/>
      <c r="O176" s="428"/>
      <c r="P176" s="428"/>
      <c r="Q176" s="429"/>
    </row>
    <row r="177" spans="1:17" ht="43.5" customHeight="1" x14ac:dyDescent="0.25">
      <c r="A177" s="118" t="s">
        <v>709</v>
      </c>
      <c r="B177" s="719"/>
      <c r="C177" s="721"/>
      <c r="D177" s="723"/>
      <c r="E177" s="721"/>
      <c r="F177" s="724"/>
      <c r="G177" s="724"/>
      <c r="H177" s="717"/>
      <c r="I177" s="356" t="str">
        <f>IF('Mapa final'!Y180="","",'Mapa final'!Y180)</f>
        <v/>
      </c>
      <c r="J177" s="356" t="str">
        <f>IF('Mapa final'!AA180="","",'Mapa final'!AA180)</f>
        <v/>
      </c>
      <c r="K177" s="356" t="str">
        <f t="shared" si="2"/>
        <v/>
      </c>
      <c r="L177" s="356" t="str">
        <f>IF('Mapa final'!AD180="","",'Mapa final'!AD180)</f>
        <v/>
      </c>
      <c r="M177" s="357" t="str">
        <f>IF('Mapa final'!P180="","",'Mapa final'!P180)</f>
        <v/>
      </c>
      <c r="N177" s="428"/>
      <c r="O177" s="428"/>
      <c r="P177" s="428"/>
      <c r="Q177" s="429"/>
    </row>
    <row r="178" spans="1:17" ht="43.5" customHeight="1" x14ac:dyDescent="0.25">
      <c r="A178" s="118" t="s">
        <v>710</v>
      </c>
      <c r="B178" s="719"/>
      <c r="C178" s="721"/>
      <c r="D178" s="723"/>
      <c r="E178" s="721"/>
      <c r="F178" s="724"/>
      <c r="G178" s="724"/>
      <c r="H178" s="717"/>
      <c r="I178" s="356" t="str">
        <f>IF('Mapa final'!Y181="","",'Mapa final'!Y181)</f>
        <v/>
      </c>
      <c r="J178" s="356" t="str">
        <f>IF('Mapa final'!AA181="","",'Mapa final'!AA181)</f>
        <v/>
      </c>
      <c r="K178" s="356" t="str">
        <f t="shared" si="2"/>
        <v/>
      </c>
      <c r="L178" s="356" t="str">
        <f>IF('Mapa final'!AD181="","",'Mapa final'!AD181)</f>
        <v/>
      </c>
      <c r="M178" s="357" t="str">
        <f>IF('Mapa final'!P181="","",'Mapa final'!P181)</f>
        <v/>
      </c>
      <c r="N178" s="428"/>
      <c r="O178" s="428"/>
      <c r="P178" s="428"/>
      <c r="Q178" s="429"/>
    </row>
    <row r="179" spans="1:17" ht="43.5" customHeight="1" x14ac:dyDescent="0.25">
      <c r="A179" s="118" t="s">
        <v>711</v>
      </c>
      <c r="B179" s="719"/>
      <c r="C179" s="721"/>
      <c r="D179" s="723"/>
      <c r="E179" s="721"/>
      <c r="F179" s="724"/>
      <c r="G179" s="724"/>
      <c r="H179" s="717"/>
      <c r="I179" s="356" t="str">
        <f>IF('Mapa final'!Y182="","",'Mapa final'!Y182)</f>
        <v/>
      </c>
      <c r="J179" s="356" t="str">
        <f>IF('Mapa final'!AA182="","",'Mapa final'!AA182)</f>
        <v/>
      </c>
      <c r="K179" s="356" t="str">
        <f t="shared" si="2"/>
        <v/>
      </c>
      <c r="L179" s="356" t="str">
        <f>IF('Mapa final'!AD182="","",'Mapa final'!AD182)</f>
        <v/>
      </c>
      <c r="M179" s="357" t="str">
        <f>IF('Mapa final'!P182="","",'Mapa final'!P182)</f>
        <v/>
      </c>
      <c r="N179" s="428"/>
      <c r="O179" s="428"/>
      <c r="P179" s="428"/>
      <c r="Q179" s="429"/>
    </row>
    <row r="180" spans="1:17" ht="43.5" customHeight="1" x14ac:dyDescent="0.25">
      <c r="A180" s="118" t="s">
        <v>712</v>
      </c>
      <c r="B180" s="719"/>
      <c r="C180" s="721"/>
      <c r="D180" s="723"/>
      <c r="E180" s="721"/>
      <c r="F180" s="724"/>
      <c r="G180" s="724"/>
      <c r="H180" s="717"/>
      <c r="I180" s="356" t="str">
        <f>IF('Mapa final'!Y183="","",'Mapa final'!Y183)</f>
        <v/>
      </c>
      <c r="J180" s="356" t="str">
        <f>IF('Mapa final'!AA183="","",'Mapa final'!AA183)</f>
        <v/>
      </c>
      <c r="K180" s="356" t="str">
        <f t="shared" si="2"/>
        <v/>
      </c>
      <c r="L180" s="356" t="str">
        <f>IF('Mapa final'!AD183="","",'Mapa final'!AD183)</f>
        <v/>
      </c>
      <c r="M180" s="357" t="str">
        <f>IF('Mapa final'!P183="","",'Mapa final'!P183)</f>
        <v/>
      </c>
      <c r="N180" s="428"/>
      <c r="O180" s="428"/>
      <c r="P180" s="428"/>
      <c r="Q180" s="429"/>
    </row>
    <row r="181" spans="1:17" ht="43.5" customHeight="1" x14ac:dyDescent="0.25">
      <c r="A181" s="118" t="s">
        <v>713</v>
      </c>
      <c r="B181" s="718"/>
      <c r="C181" s="720" t="str">
        <f>IF('Mapa final'!E184="","",'Mapa final'!E184)</f>
        <v/>
      </c>
      <c r="D181" s="722"/>
      <c r="E181" s="720" t="str">
        <f>IF('Mapa final'!D184="","",'Mapa final'!D184)</f>
        <v/>
      </c>
      <c r="F181" s="724" t="str">
        <f>IF('Mapa final'!H184="","",'Mapa final'!H184)</f>
        <v/>
      </c>
      <c r="G181" s="724" t="str">
        <f>IF('Mapa final'!L184="","",'Mapa final'!L184)</f>
        <v/>
      </c>
      <c r="H181" s="71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final'!Y184="","",'Mapa final'!Y184)</f>
        <v/>
      </c>
      <c r="J181" s="356" t="str">
        <f>IF('Mapa final'!AA184="","",'Mapa final'!AA184)</f>
        <v/>
      </c>
      <c r="K181" s="356" t="str">
        <f t="shared" si="2"/>
        <v/>
      </c>
      <c r="L181" s="356" t="str">
        <f>IF('Mapa final'!AD184="","",'Mapa final'!AD184)</f>
        <v/>
      </c>
      <c r="M181" s="357" t="str">
        <f>IF('Mapa final'!P184="","",'Mapa final'!P184)</f>
        <v/>
      </c>
      <c r="N181" s="428"/>
      <c r="O181" s="428"/>
      <c r="P181" s="428"/>
      <c r="Q181" s="429"/>
    </row>
    <row r="182" spans="1:17" ht="43.5" customHeight="1" x14ac:dyDescent="0.25">
      <c r="A182" s="118" t="s">
        <v>714</v>
      </c>
      <c r="B182" s="719"/>
      <c r="C182" s="721"/>
      <c r="D182" s="723"/>
      <c r="E182" s="721"/>
      <c r="F182" s="724"/>
      <c r="G182" s="724"/>
      <c r="H182" s="717"/>
      <c r="I182" s="356" t="str">
        <f>IF('Mapa final'!Y185="","",'Mapa final'!Y185)</f>
        <v/>
      </c>
      <c r="J182" s="356" t="str">
        <f>IF('Mapa final'!AA185="","",'Mapa final'!AA185)</f>
        <v/>
      </c>
      <c r="K182" s="356" t="str">
        <f t="shared" si="2"/>
        <v/>
      </c>
      <c r="L182" s="356" t="str">
        <f>IF('Mapa final'!AD185="","",'Mapa final'!AD185)</f>
        <v/>
      </c>
      <c r="M182" s="357" t="str">
        <f>IF('Mapa final'!P185="","",'Mapa final'!P185)</f>
        <v/>
      </c>
      <c r="N182" s="428"/>
      <c r="O182" s="428"/>
      <c r="P182" s="428"/>
      <c r="Q182" s="429"/>
    </row>
    <row r="183" spans="1:17" ht="43.5" customHeight="1" x14ac:dyDescent="0.25">
      <c r="A183" s="118" t="s">
        <v>715</v>
      </c>
      <c r="B183" s="719"/>
      <c r="C183" s="721"/>
      <c r="D183" s="723"/>
      <c r="E183" s="721"/>
      <c r="F183" s="724"/>
      <c r="G183" s="724"/>
      <c r="H183" s="717"/>
      <c r="I183" s="356" t="str">
        <f>IF('Mapa final'!Y186="","",'Mapa final'!Y186)</f>
        <v/>
      </c>
      <c r="J183" s="356" t="str">
        <f>IF('Mapa final'!AA186="","",'Mapa final'!AA186)</f>
        <v/>
      </c>
      <c r="K183" s="356" t="str">
        <f t="shared" si="2"/>
        <v/>
      </c>
      <c r="L183" s="356" t="str">
        <f>IF('Mapa final'!AD186="","",'Mapa final'!AD186)</f>
        <v/>
      </c>
      <c r="M183" s="357" t="str">
        <f>IF('Mapa final'!P186="","",'Mapa final'!P186)</f>
        <v/>
      </c>
      <c r="N183" s="428"/>
      <c r="O183" s="428"/>
      <c r="P183" s="428"/>
      <c r="Q183" s="429"/>
    </row>
    <row r="184" spans="1:17" ht="43.5" customHeight="1" x14ac:dyDescent="0.25">
      <c r="A184" s="118" t="s">
        <v>716</v>
      </c>
      <c r="B184" s="719"/>
      <c r="C184" s="721"/>
      <c r="D184" s="723"/>
      <c r="E184" s="721"/>
      <c r="F184" s="724"/>
      <c r="G184" s="724"/>
      <c r="H184" s="717"/>
      <c r="I184" s="356" t="str">
        <f>IF('Mapa final'!Y187="","",'Mapa final'!Y187)</f>
        <v/>
      </c>
      <c r="J184" s="356" t="str">
        <f>IF('Mapa final'!AA187="","",'Mapa final'!AA187)</f>
        <v/>
      </c>
      <c r="K184" s="356" t="str">
        <f t="shared" si="2"/>
        <v/>
      </c>
      <c r="L184" s="356" t="str">
        <f>IF('Mapa final'!AD187="","",'Mapa final'!AD187)</f>
        <v/>
      </c>
      <c r="M184" s="357" t="str">
        <f>IF('Mapa final'!P187="","",'Mapa final'!P187)</f>
        <v/>
      </c>
      <c r="N184" s="428"/>
      <c r="O184" s="428"/>
      <c r="P184" s="428"/>
      <c r="Q184" s="429"/>
    </row>
    <row r="185" spans="1:17" ht="43.5" customHeight="1" x14ac:dyDescent="0.25">
      <c r="A185" s="118" t="s">
        <v>717</v>
      </c>
      <c r="B185" s="719"/>
      <c r="C185" s="721"/>
      <c r="D185" s="723"/>
      <c r="E185" s="721"/>
      <c r="F185" s="724"/>
      <c r="G185" s="724"/>
      <c r="H185" s="717"/>
      <c r="I185" s="356" t="str">
        <f>IF('Mapa final'!Y188="","",'Mapa final'!Y188)</f>
        <v/>
      </c>
      <c r="J185" s="356" t="str">
        <f>IF('Mapa final'!AA188="","",'Mapa final'!AA188)</f>
        <v/>
      </c>
      <c r="K185" s="356" t="str">
        <f t="shared" si="2"/>
        <v/>
      </c>
      <c r="L185" s="356" t="str">
        <f>IF('Mapa final'!AD188="","",'Mapa final'!AD188)</f>
        <v/>
      </c>
      <c r="M185" s="357" t="str">
        <f>IF('Mapa final'!P188="","",'Mapa final'!P188)</f>
        <v/>
      </c>
      <c r="N185" s="428"/>
      <c r="O185" s="428"/>
      <c r="P185" s="428"/>
      <c r="Q185" s="429"/>
    </row>
    <row r="186" spans="1:17" ht="43.5" customHeight="1" x14ac:dyDescent="0.25">
      <c r="A186" s="118" t="s">
        <v>718</v>
      </c>
      <c r="B186" s="719"/>
      <c r="C186" s="721"/>
      <c r="D186" s="723"/>
      <c r="E186" s="721"/>
      <c r="F186" s="724"/>
      <c r="G186" s="724"/>
      <c r="H186" s="717"/>
      <c r="I186" s="356" t="str">
        <f>IF('Mapa final'!Y189="","",'Mapa final'!Y189)</f>
        <v/>
      </c>
      <c r="J186" s="356" t="str">
        <f>IF('Mapa final'!AA189="","",'Mapa final'!AA189)</f>
        <v/>
      </c>
      <c r="K186" s="356" t="str">
        <f t="shared" si="2"/>
        <v/>
      </c>
      <c r="L186" s="356" t="str">
        <f>IF('Mapa final'!AD189="","",'Mapa final'!AD189)</f>
        <v/>
      </c>
      <c r="M186" s="357" t="str">
        <f>IF('Mapa final'!P189="","",'Mapa final'!P189)</f>
        <v/>
      </c>
      <c r="N186" s="428"/>
      <c r="O186" s="428"/>
      <c r="P186" s="428"/>
      <c r="Q186" s="429"/>
    </row>
    <row r="187" spans="1:17" ht="43.5" customHeight="1" x14ac:dyDescent="0.25">
      <c r="A187" s="118" t="s">
        <v>719</v>
      </c>
      <c r="B187" s="718"/>
      <c r="C187" s="720" t="str">
        <f>IF('Mapa final'!E190="","",'Mapa final'!E190)</f>
        <v/>
      </c>
      <c r="D187" s="722"/>
      <c r="E187" s="720" t="str">
        <f>IF('Mapa final'!D190="","",'Mapa final'!D190)</f>
        <v/>
      </c>
      <c r="F187" s="724" t="str">
        <f>IF('Mapa final'!H190="","",'Mapa final'!H190)</f>
        <v/>
      </c>
      <c r="G187" s="724" t="str">
        <f>IF('Mapa final'!L190="","",'Mapa final'!L190)</f>
        <v/>
      </c>
      <c r="H187" s="71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final'!Y190="","",'Mapa final'!Y190)</f>
        <v/>
      </c>
      <c r="J187" s="356" t="str">
        <f>IF('Mapa final'!AA190="","",'Mapa final'!AA190)</f>
        <v/>
      </c>
      <c r="K187" s="356" t="str">
        <f t="shared" si="2"/>
        <v/>
      </c>
      <c r="L187" s="356" t="str">
        <f>IF('Mapa final'!AD190="","",'Mapa final'!AD190)</f>
        <v/>
      </c>
      <c r="M187" s="357" t="str">
        <f>IF('Mapa final'!P190="","",'Mapa final'!P190)</f>
        <v/>
      </c>
      <c r="N187" s="428"/>
      <c r="O187" s="428"/>
      <c r="P187" s="428"/>
      <c r="Q187" s="429"/>
    </row>
    <row r="188" spans="1:17" ht="43.5" customHeight="1" x14ac:dyDescent="0.25">
      <c r="A188" s="118" t="s">
        <v>720</v>
      </c>
      <c r="B188" s="719"/>
      <c r="C188" s="721"/>
      <c r="D188" s="723"/>
      <c r="E188" s="721"/>
      <c r="F188" s="724"/>
      <c r="G188" s="724"/>
      <c r="H188" s="717"/>
      <c r="I188" s="356" t="str">
        <f>IF('Mapa final'!Y191="","",'Mapa final'!Y191)</f>
        <v/>
      </c>
      <c r="J188" s="356" t="str">
        <f>IF('Mapa final'!AA191="","",'Mapa final'!AA191)</f>
        <v/>
      </c>
      <c r="K188" s="356" t="str">
        <f t="shared" si="2"/>
        <v/>
      </c>
      <c r="L188" s="356" t="str">
        <f>IF('Mapa final'!AD191="","",'Mapa final'!AD191)</f>
        <v/>
      </c>
      <c r="M188" s="357" t="str">
        <f>IF('Mapa final'!P191="","",'Mapa final'!P191)</f>
        <v/>
      </c>
      <c r="N188" s="428"/>
      <c r="O188" s="428"/>
      <c r="P188" s="428"/>
      <c r="Q188" s="429"/>
    </row>
    <row r="189" spans="1:17" ht="43.5" customHeight="1" x14ac:dyDescent="0.25">
      <c r="A189" s="118" t="s">
        <v>721</v>
      </c>
      <c r="B189" s="719"/>
      <c r="C189" s="721"/>
      <c r="D189" s="723"/>
      <c r="E189" s="721"/>
      <c r="F189" s="724"/>
      <c r="G189" s="724"/>
      <c r="H189" s="717"/>
      <c r="I189" s="356" t="str">
        <f>IF('Mapa final'!Y192="","",'Mapa final'!Y192)</f>
        <v/>
      </c>
      <c r="J189" s="356" t="str">
        <f>IF('Mapa final'!AA192="","",'Mapa final'!AA192)</f>
        <v/>
      </c>
      <c r="K189" s="356" t="str">
        <f t="shared" si="2"/>
        <v/>
      </c>
      <c r="L189" s="356" t="str">
        <f>IF('Mapa final'!AD192="","",'Mapa final'!AD192)</f>
        <v/>
      </c>
      <c r="M189" s="357" t="str">
        <f>IF('Mapa final'!P192="","",'Mapa final'!P192)</f>
        <v/>
      </c>
      <c r="N189" s="428"/>
      <c r="O189" s="428"/>
      <c r="P189" s="428"/>
      <c r="Q189" s="429"/>
    </row>
    <row r="190" spans="1:17" ht="43.5" customHeight="1" x14ac:dyDescent="0.25">
      <c r="A190" s="118" t="s">
        <v>722</v>
      </c>
      <c r="B190" s="719"/>
      <c r="C190" s="721"/>
      <c r="D190" s="723"/>
      <c r="E190" s="721"/>
      <c r="F190" s="724"/>
      <c r="G190" s="724"/>
      <c r="H190" s="717"/>
      <c r="I190" s="356" t="str">
        <f>IF('Mapa final'!Y193="","",'Mapa final'!Y193)</f>
        <v/>
      </c>
      <c r="J190" s="356" t="str">
        <f>IF('Mapa final'!AA193="","",'Mapa final'!AA193)</f>
        <v/>
      </c>
      <c r="K190" s="356" t="str">
        <f t="shared" si="2"/>
        <v/>
      </c>
      <c r="L190" s="356" t="str">
        <f>IF('Mapa final'!AD193="","",'Mapa final'!AD193)</f>
        <v/>
      </c>
      <c r="M190" s="357" t="str">
        <f>IF('Mapa final'!P193="","",'Mapa final'!P193)</f>
        <v/>
      </c>
      <c r="N190" s="428"/>
      <c r="O190" s="428"/>
      <c r="P190" s="428"/>
      <c r="Q190" s="429"/>
    </row>
    <row r="191" spans="1:17" ht="43.5" customHeight="1" x14ac:dyDescent="0.25">
      <c r="A191" s="118" t="s">
        <v>723</v>
      </c>
      <c r="B191" s="719"/>
      <c r="C191" s="721"/>
      <c r="D191" s="723"/>
      <c r="E191" s="721"/>
      <c r="F191" s="724"/>
      <c r="G191" s="724"/>
      <c r="H191" s="717"/>
      <c r="I191" s="356" t="str">
        <f>IF('Mapa final'!Y194="","",'Mapa final'!Y194)</f>
        <v/>
      </c>
      <c r="J191" s="356" t="str">
        <f>IF('Mapa final'!AA194="","",'Mapa final'!AA194)</f>
        <v/>
      </c>
      <c r="K191" s="356" t="str">
        <f t="shared" si="2"/>
        <v/>
      </c>
      <c r="L191" s="356" t="str">
        <f>IF('Mapa final'!AD194="","",'Mapa final'!AD194)</f>
        <v/>
      </c>
      <c r="M191" s="357" t="str">
        <f>IF('Mapa final'!P194="","",'Mapa final'!P194)</f>
        <v/>
      </c>
      <c r="N191" s="428"/>
      <c r="O191" s="428"/>
      <c r="P191" s="428"/>
      <c r="Q191" s="429"/>
    </row>
    <row r="192" spans="1:17" ht="43.5" customHeight="1" x14ac:dyDescent="0.25">
      <c r="A192" s="118" t="s">
        <v>724</v>
      </c>
      <c r="B192" s="719"/>
      <c r="C192" s="721"/>
      <c r="D192" s="723"/>
      <c r="E192" s="721"/>
      <c r="F192" s="724"/>
      <c r="G192" s="724"/>
      <c r="H192" s="717"/>
      <c r="I192" s="356" t="str">
        <f>IF('Mapa final'!Y195="","",'Mapa final'!Y195)</f>
        <v/>
      </c>
      <c r="J192" s="356" t="str">
        <f>IF('Mapa final'!AA195="","",'Mapa final'!AA195)</f>
        <v/>
      </c>
      <c r="K192" s="356" t="str">
        <f t="shared" si="2"/>
        <v/>
      </c>
      <c r="L192" s="356" t="str">
        <f>IF('Mapa final'!AD195="","",'Mapa final'!AD195)</f>
        <v/>
      </c>
      <c r="M192" s="357" t="str">
        <f>IF('Mapa final'!P195="","",'Mapa final'!P195)</f>
        <v/>
      </c>
      <c r="N192" s="428"/>
      <c r="O192" s="428"/>
      <c r="P192" s="428"/>
      <c r="Q192" s="429"/>
    </row>
    <row r="193" spans="1:17" ht="43.5" customHeight="1" x14ac:dyDescent="0.25">
      <c r="A193" s="118" t="s">
        <v>725</v>
      </c>
      <c r="B193" s="718"/>
      <c r="C193" s="720" t="str">
        <f>IF('Mapa final'!E196="","",'Mapa final'!E196)</f>
        <v/>
      </c>
      <c r="D193" s="722"/>
      <c r="E193" s="720" t="str">
        <f>IF('Mapa final'!D196="","",'Mapa final'!D196)</f>
        <v/>
      </c>
      <c r="F193" s="724" t="str">
        <f>IF('Mapa final'!H196="","",'Mapa final'!H196)</f>
        <v/>
      </c>
      <c r="G193" s="724" t="str">
        <f>IF('Mapa final'!L196="","",'Mapa final'!L196)</f>
        <v/>
      </c>
      <c r="H193" s="71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final'!Y196="","",'Mapa final'!Y196)</f>
        <v/>
      </c>
      <c r="J193" s="356" t="str">
        <f>IF('Mapa final'!AA196="","",'Mapa final'!AA196)</f>
        <v/>
      </c>
      <c r="K193" s="356" t="str">
        <f t="shared" si="2"/>
        <v/>
      </c>
      <c r="L193" s="356" t="str">
        <f>IF('Mapa final'!AD196="","",'Mapa final'!AD196)</f>
        <v/>
      </c>
      <c r="M193" s="357" t="str">
        <f>IF('Mapa final'!P196="","",'Mapa final'!P196)</f>
        <v/>
      </c>
      <c r="N193" s="428"/>
      <c r="O193" s="428"/>
      <c r="P193" s="428"/>
      <c r="Q193" s="429"/>
    </row>
    <row r="194" spans="1:17" ht="43.5" customHeight="1" x14ac:dyDescent="0.25">
      <c r="A194" s="118" t="s">
        <v>726</v>
      </c>
      <c r="B194" s="719"/>
      <c r="C194" s="721"/>
      <c r="D194" s="723"/>
      <c r="E194" s="721"/>
      <c r="F194" s="724"/>
      <c r="G194" s="724"/>
      <c r="H194" s="717"/>
      <c r="I194" s="356" t="str">
        <f>IF('Mapa final'!Y197="","",'Mapa final'!Y197)</f>
        <v/>
      </c>
      <c r="J194" s="356" t="str">
        <f>IF('Mapa final'!AA197="","",'Mapa final'!AA197)</f>
        <v/>
      </c>
      <c r="K194" s="356" t="str">
        <f t="shared" si="2"/>
        <v/>
      </c>
      <c r="L194" s="356" t="str">
        <f>IF('Mapa final'!AD197="","",'Mapa final'!AD197)</f>
        <v/>
      </c>
      <c r="M194" s="357" t="str">
        <f>IF('Mapa final'!P197="","",'Mapa final'!P197)</f>
        <v/>
      </c>
      <c r="N194" s="428"/>
      <c r="O194" s="428"/>
      <c r="P194" s="428"/>
      <c r="Q194" s="429"/>
    </row>
    <row r="195" spans="1:17" ht="43.5" customHeight="1" x14ac:dyDescent="0.25">
      <c r="A195" s="118" t="s">
        <v>727</v>
      </c>
      <c r="B195" s="719"/>
      <c r="C195" s="721"/>
      <c r="D195" s="723"/>
      <c r="E195" s="721"/>
      <c r="F195" s="724"/>
      <c r="G195" s="724"/>
      <c r="H195" s="717"/>
      <c r="I195" s="356" t="str">
        <f>IF('Mapa final'!Y198="","",'Mapa final'!Y198)</f>
        <v/>
      </c>
      <c r="J195" s="356" t="str">
        <f>IF('Mapa final'!AA198="","",'Mapa final'!AA198)</f>
        <v/>
      </c>
      <c r="K195" s="356" t="str">
        <f t="shared" si="2"/>
        <v/>
      </c>
      <c r="L195" s="356" t="str">
        <f>IF('Mapa final'!AD198="","",'Mapa final'!AD198)</f>
        <v/>
      </c>
      <c r="M195" s="357" t="str">
        <f>IF('Mapa final'!P198="","",'Mapa final'!P198)</f>
        <v/>
      </c>
      <c r="N195" s="428"/>
      <c r="O195" s="428"/>
      <c r="P195" s="428"/>
      <c r="Q195" s="429"/>
    </row>
    <row r="196" spans="1:17" ht="43.5" customHeight="1" x14ac:dyDescent="0.25">
      <c r="A196" s="118" t="s">
        <v>728</v>
      </c>
      <c r="B196" s="719"/>
      <c r="C196" s="721"/>
      <c r="D196" s="723"/>
      <c r="E196" s="721"/>
      <c r="F196" s="724"/>
      <c r="G196" s="724"/>
      <c r="H196" s="717"/>
      <c r="I196" s="356" t="str">
        <f>IF('Mapa final'!Y199="","",'Mapa final'!Y199)</f>
        <v/>
      </c>
      <c r="J196" s="356" t="str">
        <f>IF('Mapa final'!AA199="","",'Mapa final'!AA199)</f>
        <v/>
      </c>
      <c r="K196" s="356" t="str">
        <f t="shared" si="2"/>
        <v/>
      </c>
      <c r="L196" s="356" t="str">
        <f>IF('Mapa final'!AD199="","",'Mapa final'!AD199)</f>
        <v/>
      </c>
      <c r="M196" s="357" t="str">
        <f>IF('Mapa final'!P199="","",'Mapa final'!P199)</f>
        <v/>
      </c>
      <c r="N196" s="428"/>
      <c r="O196" s="428"/>
      <c r="P196" s="428"/>
      <c r="Q196" s="429"/>
    </row>
    <row r="197" spans="1:17" ht="43.5" customHeight="1" x14ac:dyDescent="0.25">
      <c r="A197" s="118" t="s">
        <v>729</v>
      </c>
      <c r="B197" s="719"/>
      <c r="C197" s="721"/>
      <c r="D197" s="723"/>
      <c r="E197" s="721"/>
      <c r="F197" s="724"/>
      <c r="G197" s="724"/>
      <c r="H197" s="717"/>
      <c r="I197" s="356" t="str">
        <f>IF('Mapa final'!Y200="","",'Mapa final'!Y200)</f>
        <v/>
      </c>
      <c r="J197" s="356" t="str">
        <f>IF('Mapa final'!AA200="","",'Mapa final'!AA200)</f>
        <v/>
      </c>
      <c r="K197" s="356" t="str">
        <f t="shared" si="2"/>
        <v/>
      </c>
      <c r="L197" s="356" t="str">
        <f>IF('Mapa final'!AD200="","",'Mapa final'!AD200)</f>
        <v/>
      </c>
      <c r="M197" s="357" t="str">
        <f>IF('Mapa final'!P200="","",'Mapa final'!P200)</f>
        <v/>
      </c>
      <c r="N197" s="428"/>
      <c r="O197" s="428"/>
      <c r="P197" s="428"/>
      <c r="Q197" s="429"/>
    </row>
    <row r="198" spans="1:17" ht="43.5" customHeight="1" x14ac:dyDescent="0.25">
      <c r="A198" s="118" t="s">
        <v>730</v>
      </c>
      <c r="B198" s="719"/>
      <c r="C198" s="721"/>
      <c r="D198" s="723"/>
      <c r="E198" s="721"/>
      <c r="F198" s="724"/>
      <c r="G198" s="724"/>
      <c r="H198" s="717"/>
      <c r="I198" s="356" t="str">
        <f>IF('Mapa final'!Y201="","",'Mapa final'!Y201)</f>
        <v/>
      </c>
      <c r="J198" s="356" t="str">
        <f>IF('Mapa final'!AA201="","",'Mapa final'!AA201)</f>
        <v/>
      </c>
      <c r="K198" s="356" t="str">
        <f t="shared" si="2"/>
        <v/>
      </c>
      <c r="L198" s="356" t="str">
        <f>IF('Mapa final'!AD201="","",'Mapa final'!AD201)</f>
        <v/>
      </c>
      <c r="M198" s="357" t="str">
        <f>IF('Mapa final'!P201="","",'Mapa final'!P201)</f>
        <v/>
      </c>
      <c r="N198" s="428"/>
      <c r="O198" s="428"/>
      <c r="P198" s="428"/>
      <c r="Q198" s="429"/>
    </row>
    <row r="199" spans="1:17" ht="43.5" customHeight="1" x14ac:dyDescent="0.25">
      <c r="A199" s="118" t="s">
        <v>731</v>
      </c>
      <c r="B199" s="718"/>
      <c r="C199" s="720" t="str">
        <f>IF('Mapa final'!E202="","",'Mapa final'!E202)</f>
        <v/>
      </c>
      <c r="D199" s="722"/>
      <c r="E199" s="720" t="str">
        <f>IF('Mapa final'!D202="","",'Mapa final'!D202)</f>
        <v/>
      </c>
      <c r="F199" s="724" t="str">
        <f>IF('Mapa final'!H202="","",'Mapa final'!H202)</f>
        <v/>
      </c>
      <c r="G199" s="724" t="str">
        <f>IF('Mapa final'!L202="","",'Mapa final'!L202)</f>
        <v/>
      </c>
      <c r="H199" s="71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final'!Y202="","",'Mapa final'!Y202)</f>
        <v/>
      </c>
      <c r="J199" s="356" t="str">
        <f>IF('Mapa final'!AA202="","",'Mapa final'!AA202)</f>
        <v/>
      </c>
      <c r="K199" s="356" t="str">
        <f t="shared" si="2"/>
        <v/>
      </c>
      <c r="L199" s="356" t="str">
        <f>IF('Mapa final'!AD202="","",'Mapa final'!AD202)</f>
        <v/>
      </c>
      <c r="M199" s="357" t="str">
        <f>IF('Mapa final'!P202="","",'Mapa final'!P202)</f>
        <v/>
      </c>
      <c r="N199" s="428"/>
      <c r="O199" s="428"/>
      <c r="P199" s="428"/>
      <c r="Q199" s="429"/>
    </row>
    <row r="200" spans="1:17" ht="43.5" customHeight="1" x14ac:dyDescent="0.25">
      <c r="A200" s="118" t="s">
        <v>732</v>
      </c>
      <c r="B200" s="719"/>
      <c r="C200" s="721"/>
      <c r="D200" s="723"/>
      <c r="E200" s="721"/>
      <c r="F200" s="724"/>
      <c r="G200" s="724"/>
      <c r="H200" s="717"/>
      <c r="I200" s="356" t="str">
        <f>IF('Mapa final'!Y203="","",'Mapa final'!Y203)</f>
        <v/>
      </c>
      <c r="J200" s="356" t="str">
        <f>IF('Mapa final'!AA203="","",'Mapa final'!AA203)</f>
        <v/>
      </c>
      <c r="K200" s="356"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final'!AD203="","",'Mapa final'!AD203)</f>
        <v/>
      </c>
      <c r="M200" s="357" t="str">
        <f>IF('Mapa final'!P203="","",'Mapa final'!P203)</f>
        <v/>
      </c>
      <c r="N200" s="428"/>
      <c r="O200" s="428"/>
      <c r="P200" s="428"/>
      <c r="Q200" s="429"/>
    </row>
    <row r="201" spans="1:17" ht="43.5" customHeight="1" x14ac:dyDescent="0.25">
      <c r="A201" s="118" t="s">
        <v>733</v>
      </c>
      <c r="B201" s="719"/>
      <c r="C201" s="721"/>
      <c r="D201" s="723"/>
      <c r="E201" s="721"/>
      <c r="F201" s="724"/>
      <c r="G201" s="724"/>
      <c r="H201" s="717"/>
      <c r="I201" s="356" t="str">
        <f>IF('Mapa final'!Y204="","",'Mapa final'!Y204)</f>
        <v/>
      </c>
      <c r="J201" s="356" t="str">
        <f>IF('Mapa final'!AA204="","",'Mapa final'!AA204)</f>
        <v/>
      </c>
      <c r="K201" s="356" t="str">
        <f t="shared" si="3"/>
        <v/>
      </c>
      <c r="L201" s="356" t="str">
        <f>IF('Mapa final'!AD204="","",'Mapa final'!AD204)</f>
        <v/>
      </c>
      <c r="M201" s="357" t="str">
        <f>IF('Mapa final'!P204="","",'Mapa final'!P204)</f>
        <v/>
      </c>
      <c r="N201" s="428"/>
      <c r="O201" s="428"/>
      <c r="P201" s="428"/>
      <c r="Q201" s="429"/>
    </row>
    <row r="202" spans="1:17" ht="43.5" customHeight="1" x14ac:dyDescent="0.25">
      <c r="A202" s="118" t="s">
        <v>734</v>
      </c>
      <c r="B202" s="719"/>
      <c r="C202" s="721"/>
      <c r="D202" s="723"/>
      <c r="E202" s="721"/>
      <c r="F202" s="724"/>
      <c r="G202" s="724"/>
      <c r="H202" s="717"/>
      <c r="I202" s="356" t="str">
        <f>IF('Mapa final'!Y205="","",'Mapa final'!Y205)</f>
        <v/>
      </c>
      <c r="J202" s="356" t="str">
        <f>IF('Mapa final'!AA205="","",'Mapa final'!AA205)</f>
        <v/>
      </c>
      <c r="K202" s="356" t="str">
        <f t="shared" si="3"/>
        <v/>
      </c>
      <c r="L202" s="356" t="str">
        <f>IF('Mapa final'!AD205="","",'Mapa final'!AD205)</f>
        <v/>
      </c>
      <c r="M202" s="357" t="str">
        <f>IF('Mapa final'!P205="","",'Mapa final'!P205)</f>
        <v/>
      </c>
      <c r="N202" s="428"/>
      <c r="O202" s="428"/>
      <c r="P202" s="428"/>
      <c r="Q202" s="429"/>
    </row>
    <row r="203" spans="1:17" ht="43.5" customHeight="1" x14ac:dyDescent="0.25">
      <c r="A203" s="118" t="s">
        <v>735</v>
      </c>
      <c r="B203" s="719"/>
      <c r="C203" s="721"/>
      <c r="D203" s="723"/>
      <c r="E203" s="721"/>
      <c r="F203" s="724"/>
      <c r="G203" s="724"/>
      <c r="H203" s="717"/>
      <c r="I203" s="356" t="str">
        <f>IF('Mapa final'!Y206="","",'Mapa final'!Y206)</f>
        <v/>
      </c>
      <c r="J203" s="356" t="str">
        <f>IF('Mapa final'!AA206="","",'Mapa final'!AA206)</f>
        <v/>
      </c>
      <c r="K203" s="356" t="str">
        <f t="shared" si="3"/>
        <v/>
      </c>
      <c r="L203" s="356" t="str">
        <f>IF('Mapa final'!AD206="","",'Mapa final'!AD206)</f>
        <v/>
      </c>
      <c r="M203" s="357" t="str">
        <f>IF('Mapa final'!P206="","",'Mapa final'!P206)</f>
        <v/>
      </c>
      <c r="N203" s="428"/>
      <c r="O203" s="428"/>
      <c r="P203" s="428"/>
      <c r="Q203" s="429"/>
    </row>
    <row r="204" spans="1:17" ht="43.5" customHeight="1" x14ac:dyDescent="0.25">
      <c r="A204" s="118" t="s">
        <v>736</v>
      </c>
      <c r="B204" s="719"/>
      <c r="C204" s="721"/>
      <c r="D204" s="723"/>
      <c r="E204" s="721"/>
      <c r="F204" s="724"/>
      <c r="G204" s="724"/>
      <c r="H204" s="717"/>
      <c r="I204" s="356" t="str">
        <f>IF('Mapa final'!Y207="","",'Mapa final'!Y207)</f>
        <v/>
      </c>
      <c r="J204" s="356" t="str">
        <f>IF('Mapa final'!AA207="","",'Mapa final'!AA207)</f>
        <v/>
      </c>
      <c r="K204" s="356" t="str">
        <f t="shared" si="3"/>
        <v/>
      </c>
      <c r="L204" s="356" t="str">
        <f>IF('Mapa final'!AD207="","",'Mapa final'!AD207)</f>
        <v/>
      </c>
      <c r="M204" s="357" t="str">
        <f>IF('Mapa final'!P207="","",'Mapa final'!P207)</f>
        <v/>
      </c>
      <c r="N204" s="428"/>
      <c r="O204" s="428"/>
      <c r="P204" s="428"/>
      <c r="Q204" s="429"/>
    </row>
    <row r="205" spans="1:17" ht="43.5" customHeight="1" x14ac:dyDescent="0.25">
      <c r="A205" s="118" t="s">
        <v>737</v>
      </c>
      <c r="B205" s="718"/>
      <c r="C205" s="720" t="str">
        <f>IF('Mapa final'!E208="","",'Mapa final'!E208)</f>
        <v/>
      </c>
      <c r="D205" s="722"/>
      <c r="E205" s="720" t="str">
        <f>IF('Mapa final'!D208="","",'Mapa final'!D208)</f>
        <v/>
      </c>
      <c r="F205" s="724" t="str">
        <f>IF('Mapa final'!H208="","",'Mapa final'!H208)</f>
        <v/>
      </c>
      <c r="G205" s="724" t="str">
        <f>IF('Mapa final'!L208="","",'Mapa final'!L208)</f>
        <v/>
      </c>
      <c r="H205" s="71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final'!Y208="","",'Mapa final'!Y208)</f>
        <v/>
      </c>
      <c r="J205" s="356" t="str">
        <f>IF('Mapa final'!AA208="","",'Mapa final'!AA208)</f>
        <v/>
      </c>
      <c r="K205" s="356" t="str">
        <f t="shared" si="3"/>
        <v/>
      </c>
      <c r="L205" s="356" t="str">
        <f>IF('Mapa final'!AD208="","",'Mapa final'!AD208)</f>
        <v/>
      </c>
      <c r="M205" s="357" t="str">
        <f>IF('Mapa final'!P208="","",'Mapa final'!P208)</f>
        <v/>
      </c>
      <c r="N205" s="428"/>
      <c r="O205" s="428"/>
      <c r="P205" s="428"/>
      <c r="Q205" s="429"/>
    </row>
    <row r="206" spans="1:17" ht="43.5" customHeight="1" x14ac:dyDescent="0.25">
      <c r="A206" s="118" t="s">
        <v>738</v>
      </c>
      <c r="B206" s="719"/>
      <c r="C206" s="721"/>
      <c r="D206" s="723"/>
      <c r="E206" s="721"/>
      <c r="F206" s="724"/>
      <c r="G206" s="724"/>
      <c r="H206" s="717"/>
      <c r="I206" s="356" t="str">
        <f>IF('Mapa final'!Y209="","",'Mapa final'!Y209)</f>
        <v/>
      </c>
      <c r="J206" s="356" t="str">
        <f>IF('Mapa final'!AA209="","",'Mapa final'!AA209)</f>
        <v/>
      </c>
      <c r="K206" s="356" t="str">
        <f t="shared" si="3"/>
        <v/>
      </c>
      <c r="L206" s="356" t="str">
        <f>IF('Mapa final'!AD209="","",'Mapa final'!AD209)</f>
        <v/>
      </c>
      <c r="M206" s="357" t="str">
        <f>IF('Mapa final'!P209="","",'Mapa final'!P209)</f>
        <v/>
      </c>
      <c r="N206" s="428"/>
      <c r="O206" s="428"/>
      <c r="P206" s="428"/>
      <c r="Q206" s="429"/>
    </row>
    <row r="207" spans="1:17" ht="43.5" customHeight="1" x14ac:dyDescent="0.25">
      <c r="A207" s="118" t="s">
        <v>739</v>
      </c>
      <c r="B207" s="719"/>
      <c r="C207" s="721"/>
      <c r="D207" s="723"/>
      <c r="E207" s="721"/>
      <c r="F207" s="724"/>
      <c r="G207" s="724"/>
      <c r="H207" s="717"/>
      <c r="I207" s="356" t="str">
        <f>IF('Mapa final'!Y210="","",'Mapa final'!Y210)</f>
        <v/>
      </c>
      <c r="J207" s="356" t="str">
        <f>IF('Mapa final'!AA210="","",'Mapa final'!AA210)</f>
        <v/>
      </c>
      <c r="K207" s="356" t="str">
        <f t="shared" si="3"/>
        <v/>
      </c>
      <c r="L207" s="356" t="str">
        <f>IF('Mapa final'!AD210="","",'Mapa final'!AD210)</f>
        <v/>
      </c>
      <c r="M207" s="357" t="str">
        <f>IF('Mapa final'!P210="","",'Mapa final'!P210)</f>
        <v/>
      </c>
      <c r="N207" s="428"/>
      <c r="O207" s="428"/>
      <c r="P207" s="428"/>
      <c r="Q207" s="429"/>
    </row>
    <row r="208" spans="1:17" ht="43.5" customHeight="1" x14ac:dyDescent="0.25">
      <c r="A208" s="118" t="s">
        <v>740</v>
      </c>
      <c r="B208" s="719"/>
      <c r="C208" s="721"/>
      <c r="D208" s="723"/>
      <c r="E208" s="721"/>
      <c r="F208" s="724"/>
      <c r="G208" s="724"/>
      <c r="H208" s="717"/>
      <c r="I208" s="356" t="str">
        <f>IF('Mapa final'!Y211="","",'Mapa final'!Y211)</f>
        <v/>
      </c>
      <c r="J208" s="356" t="str">
        <f>IF('Mapa final'!AA211="","",'Mapa final'!AA211)</f>
        <v/>
      </c>
      <c r="K208" s="356" t="str">
        <f t="shared" si="3"/>
        <v/>
      </c>
      <c r="L208" s="356" t="str">
        <f>IF('Mapa final'!AD211="","",'Mapa final'!AD211)</f>
        <v/>
      </c>
      <c r="M208" s="357" t="str">
        <f>IF('Mapa final'!P211="","",'Mapa final'!P211)</f>
        <v/>
      </c>
      <c r="N208" s="428"/>
      <c r="O208" s="428"/>
      <c r="P208" s="428"/>
      <c r="Q208" s="429"/>
    </row>
    <row r="209" spans="1:17" ht="43.5" customHeight="1" x14ac:dyDescent="0.25">
      <c r="A209" s="118" t="s">
        <v>741</v>
      </c>
      <c r="B209" s="719"/>
      <c r="C209" s="721"/>
      <c r="D209" s="723"/>
      <c r="E209" s="721"/>
      <c r="F209" s="724"/>
      <c r="G209" s="724"/>
      <c r="H209" s="717"/>
      <c r="I209" s="356" t="str">
        <f>IF('Mapa final'!Y212="","",'Mapa final'!Y212)</f>
        <v/>
      </c>
      <c r="J209" s="356" t="str">
        <f>IF('Mapa final'!AA212="","",'Mapa final'!AA212)</f>
        <v/>
      </c>
      <c r="K209" s="356" t="str">
        <f t="shared" si="3"/>
        <v/>
      </c>
      <c r="L209" s="356" t="str">
        <f>IF('Mapa final'!AD212="","",'Mapa final'!AD212)</f>
        <v/>
      </c>
      <c r="M209" s="357" t="str">
        <f>IF('Mapa final'!P212="","",'Mapa final'!P212)</f>
        <v/>
      </c>
      <c r="N209" s="428"/>
      <c r="O209" s="428"/>
      <c r="P209" s="428"/>
      <c r="Q209" s="429"/>
    </row>
    <row r="210" spans="1:17" ht="43.5" customHeight="1" x14ac:dyDescent="0.25">
      <c r="A210" s="118" t="s">
        <v>742</v>
      </c>
      <c r="B210" s="719"/>
      <c r="C210" s="721"/>
      <c r="D210" s="723"/>
      <c r="E210" s="721"/>
      <c r="F210" s="724"/>
      <c r="G210" s="724"/>
      <c r="H210" s="717"/>
      <c r="I210" s="356" t="str">
        <f>IF('Mapa final'!Y213="","",'Mapa final'!Y213)</f>
        <v/>
      </c>
      <c r="J210" s="356" t="str">
        <f>IF('Mapa final'!AA213="","",'Mapa final'!AA213)</f>
        <v/>
      </c>
      <c r="K210" s="356" t="str">
        <f t="shared" si="3"/>
        <v/>
      </c>
      <c r="L210" s="356" t="str">
        <f>IF('Mapa final'!AD213="","",'Mapa final'!AD213)</f>
        <v/>
      </c>
      <c r="M210" s="357" t="str">
        <f>IF('Mapa final'!P213="","",'Mapa final'!P213)</f>
        <v/>
      </c>
      <c r="N210" s="428"/>
      <c r="O210" s="428"/>
      <c r="P210" s="428"/>
      <c r="Q210" s="429"/>
    </row>
    <row r="211" spans="1:17" ht="43.5" customHeight="1" x14ac:dyDescent="0.25">
      <c r="A211" s="118" t="s">
        <v>743</v>
      </c>
      <c r="B211" s="718"/>
      <c r="C211" s="720" t="str">
        <f>IF('Mapa final'!E214="","",'Mapa final'!E214)</f>
        <v/>
      </c>
      <c r="D211" s="722"/>
      <c r="E211" s="720" t="str">
        <f>IF('Mapa final'!D214="","",'Mapa final'!D214)</f>
        <v/>
      </c>
      <c r="F211" s="724" t="str">
        <f>IF('Mapa final'!H214="","",'Mapa final'!H214)</f>
        <v/>
      </c>
      <c r="G211" s="724" t="str">
        <f>IF('Mapa final'!L214="","",'Mapa final'!L214)</f>
        <v/>
      </c>
      <c r="H211" s="71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final'!Y214="","",'Mapa final'!Y214)</f>
        <v/>
      </c>
      <c r="J211" s="356" t="str">
        <f>IF('Mapa final'!AA214="","",'Mapa final'!AA214)</f>
        <v/>
      </c>
      <c r="K211" s="356" t="str">
        <f t="shared" si="3"/>
        <v/>
      </c>
      <c r="L211" s="356" t="str">
        <f>IF('Mapa final'!AD214="","",'Mapa final'!AD214)</f>
        <v/>
      </c>
      <c r="M211" s="357" t="str">
        <f>IF('Mapa final'!P214="","",'Mapa final'!P214)</f>
        <v/>
      </c>
      <c r="N211" s="428"/>
      <c r="O211" s="428"/>
      <c r="P211" s="428"/>
      <c r="Q211" s="429"/>
    </row>
    <row r="212" spans="1:17" ht="43.5" customHeight="1" x14ac:dyDescent="0.25">
      <c r="A212" s="118" t="s">
        <v>744</v>
      </c>
      <c r="B212" s="719"/>
      <c r="C212" s="721"/>
      <c r="D212" s="723"/>
      <c r="E212" s="721"/>
      <c r="F212" s="724"/>
      <c r="G212" s="724"/>
      <c r="H212" s="717"/>
      <c r="I212" s="356" t="str">
        <f>IF('Mapa final'!Y215="","",'Mapa final'!Y215)</f>
        <v/>
      </c>
      <c r="J212" s="356" t="str">
        <f>IF('Mapa final'!AA215="","",'Mapa final'!AA215)</f>
        <v/>
      </c>
      <c r="K212" s="356" t="str">
        <f t="shared" si="3"/>
        <v/>
      </c>
      <c r="L212" s="356" t="str">
        <f>IF('Mapa final'!AD215="","",'Mapa final'!AD215)</f>
        <v/>
      </c>
      <c r="M212" s="357" t="str">
        <f>IF('Mapa final'!P215="","",'Mapa final'!P215)</f>
        <v/>
      </c>
      <c r="N212" s="428"/>
      <c r="O212" s="428"/>
      <c r="P212" s="428"/>
      <c r="Q212" s="429"/>
    </row>
    <row r="213" spans="1:17" ht="43.5" customHeight="1" x14ac:dyDescent="0.25">
      <c r="A213" s="118" t="s">
        <v>745</v>
      </c>
      <c r="B213" s="719"/>
      <c r="C213" s="721"/>
      <c r="D213" s="723"/>
      <c r="E213" s="721"/>
      <c r="F213" s="724"/>
      <c r="G213" s="724"/>
      <c r="H213" s="717"/>
      <c r="I213" s="356" t="str">
        <f>IF('Mapa final'!Y216="","",'Mapa final'!Y216)</f>
        <v/>
      </c>
      <c r="J213" s="356" t="str">
        <f>IF('Mapa final'!AA216="","",'Mapa final'!AA216)</f>
        <v/>
      </c>
      <c r="K213" s="356" t="str">
        <f t="shared" si="3"/>
        <v/>
      </c>
      <c r="L213" s="356" t="str">
        <f>IF('Mapa final'!AD216="","",'Mapa final'!AD216)</f>
        <v/>
      </c>
      <c r="M213" s="357" t="str">
        <f>IF('Mapa final'!P216="","",'Mapa final'!P216)</f>
        <v/>
      </c>
      <c r="N213" s="428"/>
      <c r="O213" s="428"/>
      <c r="P213" s="428"/>
      <c r="Q213" s="429"/>
    </row>
    <row r="214" spans="1:17" ht="43.5" customHeight="1" x14ac:dyDescent="0.25">
      <c r="A214" s="118" t="s">
        <v>746</v>
      </c>
      <c r="B214" s="719"/>
      <c r="C214" s="721"/>
      <c r="D214" s="723"/>
      <c r="E214" s="721"/>
      <c r="F214" s="724"/>
      <c r="G214" s="724"/>
      <c r="H214" s="717"/>
      <c r="I214" s="356" t="str">
        <f>IF('Mapa final'!Y217="","",'Mapa final'!Y217)</f>
        <v/>
      </c>
      <c r="J214" s="356" t="str">
        <f>IF('Mapa final'!AA217="","",'Mapa final'!AA217)</f>
        <v/>
      </c>
      <c r="K214" s="356" t="str">
        <f t="shared" si="3"/>
        <v/>
      </c>
      <c r="L214" s="356" t="str">
        <f>IF('Mapa final'!AD217="","",'Mapa final'!AD217)</f>
        <v/>
      </c>
      <c r="M214" s="357" t="str">
        <f>IF('Mapa final'!P217="","",'Mapa final'!P217)</f>
        <v/>
      </c>
      <c r="N214" s="428"/>
      <c r="O214" s="428"/>
      <c r="P214" s="428"/>
      <c r="Q214" s="429"/>
    </row>
    <row r="215" spans="1:17" ht="43.5" customHeight="1" x14ac:dyDescent="0.25">
      <c r="A215" s="118" t="s">
        <v>747</v>
      </c>
      <c r="B215" s="719"/>
      <c r="C215" s="721"/>
      <c r="D215" s="723"/>
      <c r="E215" s="721"/>
      <c r="F215" s="724"/>
      <c r="G215" s="724"/>
      <c r="H215" s="717"/>
      <c r="I215" s="356" t="str">
        <f>IF('Mapa final'!Y218="","",'Mapa final'!Y218)</f>
        <v/>
      </c>
      <c r="J215" s="356" t="str">
        <f>IF('Mapa final'!AA218="","",'Mapa final'!AA218)</f>
        <v/>
      </c>
      <c r="K215" s="356" t="str">
        <f t="shared" si="3"/>
        <v/>
      </c>
      <c r="L215" s="356" t="str">
        <f>IF('Mapa final'!AD218="","",'Mapa final'!AD218)</f>
        <v/>
      </c>
      <c r="M215" s="357" t="str">
        <f>IF('Mapa final'!P218="","",'Mapa final'!P218)</f>
        <v/>
      </c>
      <c r="N215" s="428"/>
      <c r="O215" s="428"/>
      <c r="P215" s="428"/>
      <c r="Q215" s="429"/>
    </row>
    <row r="216" spans="1:17" ht="43.5" customHeight="1" x14ac:dyDescent="0.25">
      <c r="A216" s="118" t="s">
        <v>748</v>
      </c>
      <c r="B216" s="719"/>
      <c r="C216" s="721"/>
      <c r="D216" s="723"/>
      <c r="E216" s="721"/>
      <c r="F216" s="724"/>
      <c r="G216" s="724"/>
      <c r="H216" s="717"/>
      <c r="I216" s="356" t="str">
        <f>IF('Mapa final'!Y219="","",'Mapa final'!Y219)</f>
        <v/>
      </c>
      <c r="J216" s="356" t="str">
        <f>IF('Mapa final'!AA219="","",'Mapa final'!AA219)</f>
        <v/>
      </c>
      <c r="K216" s="356" t="str">
        <f t="shared" si="3"/>
        <v/>
      </c>
      <c r="L216" s="356" t="str">
        <f>IF('Mapa final'!AD219="","",'Mapa final'!AD219)</f>
        <v/>
      </c>
      <c r="M216" s="357" t="str">
        <f>IF('Mapa final'!P219="","",'Mapa final'!P219)</f>
        <v/>
      </c>
      <c r="N216" s="428"/>
      <c r="O216" s="428"/>
      <c r="P216" s="428"/>
      <c r="Q216" s="429"/>
    </row>
    <row r="217" spans="1:17" ht="43.5" customHeight="1" x14ac:dyDescent="0.25">
      <c r="A217" s="118" t="s">
        <v>749</v>
      </c>
      <c r="B217" s="718"/>
      <c r="C217" s="720" t="str">
        <f>IF('Mapa final'!E220="","",'Mapa final'!E220)</f>
        <v/>
      </c>
      <c r="D217" s="722"/>
      <c r="E217" s="720" t="str">
        <f>IF('Mapa final'!D220="","",'Mapa final'!D220)</f>
        <v/>
      </c>
      <c r="F217" s="724" t="str">
        <f>IF('Mapa final'!H220="","",'Mapa final'!H220)</f>
        <v/>
      </c>
      <c r="G217" s="724" t="str">
        <f>IF('Mapa final'!L220="","",'Mapa final'!L220)</f>
        <v/>
      </c>
      <c r="H217" s="71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final'!Y220="","",'Mapa final'!Y220)</f>
        <v/>
      </c>
      <c r="J217" s="356" t="str">
        <f>IF('Mapa final'!AA220="","",'Mapa final'!AA220)</f>
        <v/>
      </c>
      <c r="K217" s="356" t="str">
        <f t="shared" si="3"/>
        <v/>
      </c>
      <c r="L217" s="356" t="str">
        <f>IF('Mapa final'!AD220="","",'Mapa final'!AD220)</f>
        <v/>
      </c>
      <c r="M217" s="357" t="str">
        <f>IF('Mapa final'!P220="","",'Mapa final'!P220)</f>
        <v/>
      </c>
      <c r="N217" s="428"/>
      <c r="O217" s="428"/>
      <c r="P217" s="428"/>
      <c r="Q217" s="429"/>
    </row>
    <row r="218" spans="1:17" ht="43.5" customHeight="1" x14ac:dyDescent="0.25">
      <c r="A218" s="118" t="s">
        <v>750</v>
      </c>
      <c r="B218" s="719"/>
      <c r="C218" s="721"/>
      <c r="D218" s="723"/>
      <c r="E218" s="721"/>
      <c r="F218" s="724"/>
      <c r="G218" s="724"/>
      <c r="H218" s="717"/>
      <c r="I218" s="356" t="str">
        <f>IF('Mapa final'!Y221="","",'Mapa final'!Y221)</f>
        <v/>
      </c>
      <c r="J218" s="356" t="str">
        <f>IF('Mapa final'!AA221="","",'Mapa final'!AA221)</f>
        <v/>
      </c>
      <c r="K218" s="356" t="str">
        <f t="shared" si="3"/>
        <v/>
      </c>
      <c r="L218" s="356" t="str">
        <f>IF('Mapa final'!AD221="","",'Mapa final'!AD221)</f>
        <v/>
      </c>
      <c r="M218" s="357" t="str">
        <f>IF('Mapa final'!P221="","",'Mapa final'!P221)</f>
        <v/>
      </c>
      <c r="N218" s="428"/>
      <c r="O218" s="428"/>
      <c r="P218" s="428"/>
      <c r="Q218" s="429"/>
    </row>
    <row r="219" spans="1:17" ht="43.5" customHeight="1" x14ac:dyDescent="0.25">
      <c r="A219" s="118" t="s">
        <v>751</v>
      </c>
      <c r="B219" s="719"/>
      <c r="C219" s="721"/>
      <c r="D219" s="723"/>
      <c r="E219" s="721"/>
      <c r="F219" s="724"/>
      <c r="G219" s="724"/>
      <c r="H219" s="717"/>
      <c r="I219" s="356" t="str">
        <f>IF('Mapa final'!Y222="","",'Mapa final'!Y222)</f>
        <v/>
      </c>
      <c r="J219" s="356" t="str">
        <f>IF('Mapa final'!AA222="","",'Mapa final'!AA222)</f>
        <v/>
      </c>
      <c r="K219" s="356" t="str">
        <f t="shared" si="3"/>
        <v/>
      </c>
      <c r="L219" s="356" t="str">
        <f>IF('Mapa final'!AD222="","",'Mapa final'!AD222)</f>
        <v/>
      </c>
      <c r="M219" s="357" t="str">
        <f>IF('Mapa final'!P222="","",'Mapa final'!P222)</f>
        <v/>
      </c>
      <c r="N219" s="428"/>
      <c r="O219" s="428"/>
      <c r="P219" s="428"/>
      <c r="Q219" s="429"/>
    </row>
    <row r="220" spans="1:17" ht="43.5" customHeight="1" x14ac:dyDescent="0.25">
      <c r="A220" s="118" t="s">
        <v>752</v>
      </c>
      <c r="B220" s="719"/>
      <c r="C220" s="721"/>
      <c r="D220" s="723"/>
      <c r="E220" s="721"/>
      <c r="F220" s="724"/>
      <c r="G220" s="724"/>
      <c r="H220" s="717"/>
      <c r="I220" s="356" t="str">
        <f>IF('Mapa final'!Y223="","",'Mapa final'!Y223)</f>
        <v/>
      </c>
      <c r="J220" s="356" t="str">
        <f>IF('Mapa final'!AA223="","",'Mapa final'!AA223)</f>
        <v/>
      </c>
      <c r="K220" s="356" t="str">
        <f t="shared" si="3"/>
        <v/>
      </c>
      <c r="L220" s="356" t="str">
        <f>IF('Mapa final'!AD223="","",'Mapa final'!AD223)</f>
        <v/>
      </c>
      <c r="M220" s="357" t="str">
        <f>IF('Mapa final'!P223="","",'Mapa final'!P223)</f>
        <v/>
      </c>
      <c r="N220" s="428"/>
      <c r="O220" s="428"/>
      <c r="P220" s="428"/>
      <c r="Q220" s="429"/>
    </row>
    <row r="221" spans="1:17" ht="43.5" customHeight="1" x14ac:dyDescent="0.25">
      <c r="A221" s="118" t="s">
        <v>753</v>
      </c>
      <c r="B221" s="719"/>
      <c r="C221" s="721"/>
      <c r="D221" s="723"/>
      <c r="E221" s="721"/>
      <c r="F221" s="724"/>
      <c r="G221" s="724"/>
      <c r="H221" s="717"/>
      <c r="I221" s="356" t="str">
        <f>IF('Mapa final'!Y224="","",'Mapa final'!Y224)</f>
        <v/>
      </c>
      <c r="J221" s="356" t="str">
        <f>IF('Mapa final'!AA224="","",'Mapa final'!AA224)</f>
        <v/>
      </c>
      <c r="K221" s="356" t="str">
        <f t="shared" si="3"/>
        <v/>
      </c>
      <c r="L221" s="356" t="str">
        <f>IF('Mapa final'!AD224="","",'Mapa final'!AD224)</f>
        <v/>
      </c>
      <c r="M221" s="357" t="str">
        <f>IF('Mapa final'!P224="","",'Mapa final'!P224)</f>
        <v/>
      </c>
      <c r="N221" s="428"/>
      <c r="O221" s="428"/>
      <c r="P221" s="428"/>
      <c r="Q221" s="429"/>
    </row>
    <row r="222" spans="1:17" ht="43.5" customHeight="1" x14ac:dyDescent="0.25">
      <c r="A222" s="118" t="s">
        <v>754</v>
      </c>
      <c r="B222" s="719"/>
      <c r="C222" s="721"/>
      <c r="D222" s="723"/>
      <c r="E222" s="721"/>
      <c r="F222" s="724"/>
      <c r="G222" s="724"/>
      <c r="H222" s="717"/>
      <c r="I222" s="356" t="str">
        <f>IF('Mapa final'!Y225="","",'Mapa final'!Y225)</f>
        <v/>
      </c>
      <c r="J222" s="356" t="str">
        <f>IF('Mapa final'!AA225="","",'Mapa final'!AA225)</f>
        <v/>
      </c>
      <c r="K222" s="356" t="str">
        <f t="shared" si="3"/>
        <v/>
      </c>
      <c r="L222" s="356" t="str">
        <f>IF('Mapa final'!AD225="","",'Mapa final'!AD225)</f>
        <v/>
      </c>
      <c r="M222" s="357" t="str">
        <f>IF('Mapa final'!P225="","",'Mapa final'!P225)</f>
        <v/>
      </c>
      <c r="N222" s="428"/>
      <c r="O222" s="428"/>
      <c r="P222" s="428"/>
      <c r="Q222" s="429"/>
    </row>
    <row r="223" spans="1:17" ht="43.5" customHeight="1" x14ac:dyDescent="0.25">
      <c r="A223" s="118" t="s">
        <v>755</v>
      </c>
      <c r="B223" s="718"/>
      <c r="C223" s="720" t="str">
        <f>IF('Mapa final'!E226="","",'Mapa final'!E226)</f>
        <v/>
      </c>
      <c r="D223" s="722"/>
      <c r="E223" s="720" t="str">
        <f>IF('Mapa final'!D226="","",'Mapa final'!D226)</f>
        <v/>
      </c>
      <c r="F223" s="724" t="str">
        <f>IF('Mapa final'!H226="","",'Mapa final'!H226)</f>
        <v/>
      </c>
      <c r="G223" s="724" t="str">
        <f>IF('Mapa final'!L226="","",'Mapa final'!L226)</f>
        <v/>
      </c>
      <c r="H223" s="71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final'!Y226="","",'Mapa final'!Y226)</f>
        <v/>
      </c>
      <c r="J223" s="356" t="str">
        <f>IF('Mapa final'!AA226="","",'Mapa final'!AA226)</f>
        <v/>
      </c>
      <c r="K223" s="356" t="str">
        <f t="shared" si="3"/>
        <v/>
      </c>
      <c r="L223" s="356" t="str">
        <f>IF('Mapa final'!AD226="","",'Mapa final'!AD226)</f>
        <v/>
      </c>
      <c r="M223" s="357" t="str">
        <f>IF('Mapa final'!P226="","",'Mapa final'!P226)</f>
        <v/>
      </c>
      <c r="N223" s="428"/>
      <c r="O223" s="428"/>
      <c r="P223" s="428"/>
      <c r="Q223" s="429"/>
    </row>
    <row r="224" spans="1:17" ht="43.5" customHeight="1" x14ac:dyDescent="0.25">
      <c r="A224" s="118" t="s">
        <v>756</v>
      </c>
      <c r="B224" s="719"/>
      <c r="C224" s="721"/>
      <c r="D224" s="723"/>
      <c r="E224" s="721"/>
      <c r="F224" s="724"/>
      <c r="G224" s="724"/>
      <c r="H224" s="717"/>
      <c r="I224" s="356" t="str">
        <f>IF('Mapa final'!Y227="","",'Mapa final'!Y227)</f>
        <v/>
      </c>
      <c r="J224" s="356" t="str">
        <f>IF('Mapa final'!AA227="","",'Mapa final'!AA227)</f>
        <v/>
      </c>
      <c r="K224" s="356" t="str">
        <f t="shared" si="3"/>
        <v/>
      </c>
      <c r="L224" s="356" t="str">
        <f>IF('Mapa final'!AD227="","",'Mapa final'!AD227)</f>
        <v/>
      </c>
      <c r="M224" s="357" t="str">
        <f>IF('Mapa final'!P227="","",'Mapa final'!P227)</f>
        <v/>
      </c>
      <c r="N224" s="428"/>
      <c r="O224" s="428"/>
      <c r="P224" s="428"/>
      <c r="Q224" s="429"/>
    </row>
    <row r="225" spans="1:17" ht="43.5" customHeight="1" x14ac:dyDescent="0.25">
      <c r="A225" s="118" t="s">
        <v>757</v>
      </c>
      <c r="B225" s="719"/>
      <c r="C225" s="721"/>
      <c r="D225" s="723"/>
      <c r="E225" s="721"/>
      <c r="F225" s="724"/>
      <c r="G225" s="724"/>
      <c r="H225" s="717"/>
      <c r="I225" s="356" t="str">
        <f>IF('Mapa final'!Y228="","",'Mapa final'!Y228)</f>
        <v/>
      </c>
      <c r="J225" s="356" t="str">
        <f>IF('Mapa final'!AA228="","",'Mapa final'!AA228)</f>
        <v/>
      </c>
      <c r="K225" s="356" t="str">
        <f t="shared" si="3"/>
        <v/>
      </c>
      <c r="L225" s="356" t="str">
        <f>IF('Mapa final'!AD228="","",'Mapa final'!AD228)</f>
        <v/>
      </c>
      <c r="M225" s="357" t="str">
        <f>IF('Mapa final'!P228="","",'Mapa final'!P228)</f>
        <v/>
      </c>
      <c r="N225" s="428"/>
      <c r="O225" s="428"/>
      <c r="P225" s="428"/>
      <c r="Q225" s="429"/>
    </row>
    <row r="226" spans="1:17" ht="43.5" customHeight="1" x14ac:dyDescent="0.25">
      <c r="A226" s="118" t="s">
        <v>758</v>
      </c>
      <c r="B226" s="719"/>
      <c r="C226" s="721"/>
      <c r="D226" s="723"/>
      <c r="E226" s="721"/>
      <c r="F226" s="724"/>
      <c r="G226" s="724"/>
      <c r="H226" s="717"/>
      <c r="I226" s="356" t="str">
        <f>IF('Mapa final'!Y229="","",'Mapa final'!Y229)</f>
        <v/>
      </c>
      <c r="J226" s="356" t="str">
        <f>IF('Mapa final'!AA229="","",'Mapa final'!AA229)</f>
        <v/>
      </c>
      <c r="K226" s="356" t="str">
        <f t="shared" si="3"/>
        <v/>
      </c>
      <c r="L226" s="356" t="str">
        <f>IF('Mapa final'!AD229="","",'Mapa final'!AD229)</f>
        <v/>
      </c>
      <c r="M226" s="357" t="str">
        <f>IF('Mapa final'!P229="","",'Mapa final'!P229)</f>
        <v/>
      </c>
      <c r="N226" s="428"/>
      <c r="O226" s="428"/>
      <c r="P226" s="428"/>
      <c r="Q226" s="429"/>
    </row>
    <row r="227" spans="1:17" ht="43.5" customHeight="1" x14ac:dyDescent="0.25">
      <c r="A227" s="118" t="s">
        <v>759</v>
      </c>
      <c r="B227" s="719"/>
      <c r="C227" s="721"/>
      <c r="D227" s="723"/>
      <c r="E227" s="721"/>
      <c r="F227" s="724"/>
      <c r="G227" s="724"/>
      <c r="H227" s="717"/>
      <c r="I227" s="356" t="str">
        <f>IF('Mapa final'!Y230="","",'Mapa final'!Y230)</f>
        <v/>
      </c>
      <c r="J227" s="356" t="str">
        <f>IF('Mapa final'!AA230="","",'Mapa final'!AA230)</f>
        <v/>
      </c>
      <c r="K227" s="356" t="str">
        <f t="shared" si="3"/>
        <v/>
      </c>
      <c r="L227" s="356" t="str">
        <f>IF('Mapa final'!AD230="","",'Mapa final'!AD230)</f>
        <v/>
      </c>
      <c r="M227" s="357" t="str">
        <f>IF('Mapa final'!P230="","",'Mapa final'!P230)</f>
        <v/>
      </c>
      <c r="N227" s="428"/>
      <c r="O227" s="428"/>
      <c r="P227" s="428"/>
      <c r="Q227" s="429"/>
    </row>
    <row r="228" spans="1:17" ht="43.5" customHeight="1" x14ac:dyDescent="0.25">
      <c r="A228" s="118" t="s">
        <v>760</v>
      </c>
      <c r="B228" s="719"/>
      <c r="C228" s="721"/>
      <c r="D228" s="723"/>
      <c r="E228" s="721"/>
      <c r="F228" s="724"/>
      <c r="G228" s="724"/>
      <c r="H228" s="717"/>
      <c r="I228" s="356" t="str">
        <f>IF('Mapa final'!Y231="","",'Mapa final'!Y231)</f>
        <v/>
      </c>
      <c r="J228" s="356" t="str">
        <f>IF('Mapa final'!AA231="","",'Mapa final'!AA231)</f>
        <v/>
      </c>
      <c r="K228" s="356" t="str">
        <f t="shared" si="3"/>
        <v/>
      </c>
      <c r="L228" s="356" t="str">
        <f>IF('Mapa final'!AD231="","",'Mapa final'!AD231)</f>
        <v/>
      </c>
      <c r="M228" s="357" t="str">
        <f>IF('Mapa final'!P231="","",'Mapa final'!P231)</f>
        <v/>
      </c>
      <c r="N228" s="428"/>
      <c r="O228" s="428"/>
      <c r="P228" s="428"/>
      <c r="Q228" s="429"/>
    </row>
    <row r="229" spans="1:17" ht="43.5" customHeight="1" x14ac:dyDescent="0.25">
      <c r="A229" s="118" t="s">
        <v>761</v>
      </c>
      <c r="B229" s="718"/>
      <c r="C229" s="720" t="str">
        <f>IF('Mapa final'!E232="","",'Mapa final'!E232)</f>
        <v/>
      </c>
      <c r="D229" s="722"/>
      <c r="E229" s="720" t="str">
        <f>IF('Mapa final'!D232="","",'Mapa final'!D232)</f>
        <v/>
      </c>
      <c r="F229" s="724" t="str">
        <f>IF('Mapa final'!H232="","",'Mapa final'!H232)</f>
        <v/>
      </c>
      <c r="G229" s="724" t="str">
        <f>IF('Mapa final'!L232="","",'Mapa final'!L232)</f>
        <v/>
      </c>
      <c r="H229" s="71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final'!Y232="","",'Mapa final'!Y232)</f>
        <v/>
      </c>
      <c r="J229" s="356" t="str">
        <f>IF('Mapa final'!AA232="","",'Mapa final'!AA232)</f>
        <v/>
      </c>
      <c r="K229" s="356" t="str">
        <f t="shared" si="3"/>
        <v/>
      </c>
      <c r="L229" s="356" t="str">
        <f>IF('Mapa final'!AD232="","",'Mapa final'!AD232)</f>
        <v/>
      </c>
      <c r="M229" s="357" t="str">
        <f>IF('Mapa final'!P232="","",'Mapa final'!P232)</f>
        <v/>
      </c>
      <c r="N229" s="428"/>
      <c r="O229" s="428"/>
      <c r="P229" s="428"/>
      <c r="Q229" s="429"/>
    </row>
    <row r="230" spans="1:17" ht="43.5" customHeight="1" x14ac:dyDescent="0.25">
      <c r="A230" s="118" t="s">
        <v>762</v>
      </c>
      <c r="B230" s="719"/>
      <c r="C230" s="721"/>
      <c r="D230" s="723"/>
      <c r="E230" s="721"/>
      <c r="F230" s="724"/>
      <c r="G230" s="724"/>
      <c r="H230" s="717"/>
      <c r="I230" s="356" t="str">
        <f>IF('Mapa final'!Y233="","",'Mapa final'!Y233)</f>
        <v/>
      </c>
      <c r="J230" s="356" t="str">
        <f>IF('Mapa final'!AA233="","",'Mapa final'!AA233)</f>
        <v/>
      </c>
      <c r="K230" s="356" t="str">
        <f t="shared" si="3"/>
        <v/>
      </c>
      <c r="L230" s="356" t="str">
        <f>IF('Mapa final'!AD233="","",'Mapa final'!AD233)</f>
        <v/>
      </c>
      <c r="M230" s="357" t="str">
        <f>IF('Mapa final'!P233="","",'Mapa final'!P233)</f>
        <v/>
      </c>
      <c r="N230" s="428"/>
      <c r="O230" s="428"/>
      <c r="P230" s="428"/>
      <c r="Q230" s="429"/>
    </row>
    <row r="231" spans="1:17" ht="43.5" customHeight="1" x14ac:dyDescent="0.25">
      <c r="A231" s="118" t="s">
        <v>763</v>
      </c>
      <c r="B231" s="719"/>
      <c r="C231" s="721"/>
      <c r="D231" s="723"/>
      <c r="E231" s="721"/>
      <c r="F231" s="724"/>
      <c r="G231" s="724"/>
      <c r="H231" s="717"/>
      <c r="I231" s="356" t="str">
        <f>IF('Mapa final'!Y234="","",'Mapa final'!Y234)</f>
        <v/>
      </c>
      <c r="J231" s="356" t="str">
        <f>IF('Mapa final'!AA234="","",'Mapa final'!AA234)</f>
        <v/>
      </c>
      <c r="K231" s="356" t="str">
        <f t="shared" si="3"/>
        <v/>
      </c>
      <c r="L231" s="356" t="str">
        <f>IF('Mapa final'!AD234="","",'Mapa final'!AD234)</f>
        <v/>
      </c>
      <c r="M231" s="357" t="str">
        <f>IF('Mapa final'!P234="","",'Mapa final'!P234)</f>
        <v/>
      </c>
      <c r="N231" s="428"/>
      <c r="O231" s="428"/>
      <c r="P231" s="428"/>
      <c r="Q231" s="429"/>
    </row>
    <row r="232" spans="1:17" ht="43.5" customHeight="1" x14ac:dyDescent="0.25">
      <c r="A232" s="118" t="s">
        <v>764</v>
      </c>
      <c r="B232" s="719"/>
      <c r="C232" s="721"/>
      <c r="D232" s="723"/>
      <c r="E232" s="721"/>
      <c r="F232" s="724"/>
      <c r="G232" s="724"/>
      <c r="H232" s="717"/>
      <c r="I232" s="356" t="str">
        <f>IF('Mapa final'!Y235="","",'Mapa final'!Y235)</f>
        <v/>
      </c>
      <c r="J232" s="356" t="str">
        <f>IF('Mapa final'!AA235="","",'Mapa final'!AA235)</f>
        <v/>
      </c>
      <c r="K232" s="356" t="str">
        <f t="shared" si="3"/>
        <v/>
      </c>
      <c r="L232" s="356" t="str">
        <f>IF('Mapa final'!AD235="","",'Mapa final'!AD235)</f>
        <v/>
      </c>
      <c r="M232" s="357" t="str">
        <f>IF('Mapa final'!P235="","",'Mapa final'!P235)</f>
        <v/>
      </c>
      <c r="N232" s="428"/>
      <c r="O232" s="428"/>
      <c r="P232" s="428"/>
      <c r="Q232" s="429"/>
    </row>
    <row r="233" spans="1:17" ht="43.5" customHeight="1" x14ac:dyDescent="0.25">
      <c r="A233" s="118" t="s">
        <v>765</v>
      </c>
      <c r="B233" s="719"/>
      <c r="C233" s="721"/>
      <c r="D233" s="723"/>
      <c r="E233" s="721"/>
      <c r="F233" s="724"/>
      <c r="G233" s="724"/>
      <c r="H233" s="717"/>
      <c r="I233" s="356" t="str">
        <f>IF('Mapa final'!Y236="","",'Mapa final'!Y236)</f>
        <v/>
      </c>
      <c r="J233" s="356" t="str">
        <f>IF('Mapa final'!AA236="","",'Mapa final'!AA236)</f>
        <v/>
      </c>
      <c r="K233" s="356" t="str">
        <f t="shared" si="3"/>
        <v/>
      </c>
      <c r="L233" s="356" t="str">
        <f>IF('Mapa final'!AD236="","",'Mapa final'!AD236)</f>
        <v/>
      </c>
      <c r="M233" s="357" t="str">
        <f>IF('Mapa final'!P236="","",'Mapa final'!P236)</f>
        <v/>
      </c>
      <c r="N233" s="428"/>
      <c r="O233" s="428"/>
      <c r="P233" s="428"/>
      <c r="Q233" s="429"/>
    </row>
    <row r="234" spans="1:17" ht="43.5" customHeight="1" x14ac:dyDescent="0.25">
      <c r="A234" s="118" t="s">
        <v>766</v>
      </c>
      <c r="B234" s="719"/>
      <c r="C234" s="721"/>
      <c r="D234" s="723"/>
      <c r="E234" s="721"/>
      <c r="F234" s="724"/>
      <c r="G234" s="724"/>
      <c r="H234" s="717"/>
      <c r="I234" s="356" t="str">
        <f>IF('Mapa final'!Y237="","",'Mapa final'!Y237)</f>
        <v/>
      </c>
      <c r="J234" s="356" t="str">
        <f>IF('Mapa final'!AA237="","",'Mapa final'!AA237)</f>
        <v/>
      </c>
      <c r="K234" s="356" t="str">
        <f t="shared" si="3"/>
        <v/>
      </c>
      <c r="L234" s="356" t="str">
        <f>IF('Mapa final'!AD237="","",'Mapa final'!AD237)</f>
        <v/>
      </c>
      <c r="M234" s="357" t="str">
        <f>IF('Mapa final'!P237="","",'Mapa final'!P237)</f>
        <v/>
      </c>
      <c r="N234" s="428"/>
      <c r="O234" s="428"/>
      <c r="P234" s="428"/>
      <c r="Q234" s="429"/>
    </row>
    <row r="235" spans="1:17" ht="43.5" customHeight="1" x14ac:dyDescent="0.25">
      <c r="A235" s="118" t="s">
        <v>767</v>
      </c>
      <c r="B235" s="718"/>
      <c r="C235" s="720" t="str">
        <f>IF('Mapa final'!E238="","",'Mapa final'!E238)</f>
        <v/>
      </c>
      <c r="D235" s="722"/>
      <c r="E235" s="720" t="str">
        <f>IF('Mapa final'!D238="","",'Mapa final'!D238)</f>
        <v/>
      </c>
      <c r="F235" s="724" t="str">
        <f>IF('Mapa final'!H238="","",'Mapa final'!H238)</f>
        <v/>
      </c>
      <c r="G235" s="724" t="str">
        <f>IF('Mapa final'!L238="","",'Mapa final'!L238)</f>
        <v/>
      </c>
      <c r="H235" s="71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final'!Y238="","",'Mapa final'!Y238)</f>
        <v/>
      </c>
      <c r="J235" s="356" t="str">
        <f>IF('Mapa final'!AA238="","",'Mapa final'!AA238)</f>
        <v/>
      </c>
      <c r="K235" s="356" t="str">
        <f t="shared" si="3"/>
        <v/>
      </c>
      <c r="L235" s="356" t="str">
        <f>IF('Mapa final'!AD238="","",'Mapa final'!AD238)</f>
        <v/>
      </c>
      <c r="M235" s="357" t="str">
        <f>IF('Mapa final'!P238="","",'Mapa final'!P238)</f>
        <v/>
      </c>
      <c r="N235" s="428"/>
      <c r="O235" s="428"/>
      <c r="P235" s="428"/>
      <c r="Q235" s="429"/>
    </row>
    <row r="236" spans="1:17" ht="43.5" customHeight="1" x14ac:dyDescent="0.25">
      <c r="A236" s="118" t="s">
        <v>768</v>
      </c>
      <c r="B236" s="719"/>
      <c r="C236" s="721"/>
      <c r="D236" s="723"/>
      <c r="E236" s="721"/>
      <c r="F236" s="724"/>
      <c r="G236" s="724"/>
      <c r="H236" s="717"/>
      <c r="I236" s="356" t="str">
        <f>IF('Mapa final'!Y239="","",'Mapa final'!Y239)</f>
        <v/>
      </c>
      <c r="J236" s="356" t="str">
        <f>IF('Mapa final'!AA239="","",'Mapa final'!AA239)</f>
        <v/>
      </c>
      <c r="K236" s="356" t="str">
        <f t="shared" si="3"/>
        <v/>
      </c>
      <c r="L236" s="356" t="str">
        <f>IF('Mapa final'!AD239="","",'Mapa final'!AD239)</f>
        <v/>
      </c>
      <c r="M236" s="357" t="str">
        <f>IF('Mapa final'!P239="","",'Mapa final'!P239)</f>
        <v/>
      </c>
      <c r="N236" s="428"/>
      <c r="O236" s="428"/>
      <c r="P236" s="428"/>
      <c r="Q236" s="429"/>
    </row>
    <row r="237" spans="1:17" ht="43.5" customHeight="1" x14ac:dyDescent="0.25">
      <c r="A237" s="118" t="s">
        <v>769</v>
      </c>
      <c r="B237" s="719"/>
      <c r="C237" s="721"/>
      <c r="D237" s="723"/>
      <c r="E237" s="721"/>
      <c r="F237" s="724"/>
      <c r="G237" s="724"/>
      <c r="H237" s="717"/>
      <c r="I237" s="356" t="str">
        <f>IF('Mapa final'!Y240="","",'Mapa final'!Y240)</f>
        <v/>
      </c>
      <c r="J237" s="356" t="str">
        <f>IF('Mapa final'!AA240="","",'Mapa final'!AA240)</f>
        <v/>
      </c>
      <c r="K237" s="356" t="str">
        <f t="shared" si="3"/>
        <v/>
      </c>
      <c r="L237" s="356" t="str">
        <f>IF('Mapa final'!AD240="","",'Mapa final'!AD240)</f>
        <v/>
      </c>
      <c r="M237" s="357" t="str">
        <f>IF('Mapa final'!P240="","",'Mapa final'!P240)</f>
        <v/>
      </c>
      <c r="N237" s="428"/>
      <c r="O237" s="428"/>
      <c r="P237" s="428"/>
      <c r="Q237" s="429"/>
    </row>
    <row r="238" spans="1:17" ht="43.5" customHeight="1" x14ac:dyDescent="0.25">
      <c r="A238" s="118" t="s">
        <v>770</v>
      </c>
      <c r="B238" s="719"/>
      <c r="C238" s="721"/>
      <c r="D238" s="723"/>
      <c r="E238" s="721"/>
      <c r="F238" s="724"/>
      <c r="G238" s="724"/>
      <c r="H238" s="717"/>
      <c r="I238" s="356" t="str">
        <f>IF('Mapa final'!Y241="","",'Mapa final'!Y241)</f>
        <v/>
      </c>
      <c r="J238" s="356" t="str">
        <f>IF('Mapa final'!AA241="","",'Mapa final'!AA241)</f>
        <v/>
      </c>
      <c r="K238" s="356" t="str">
        <f t="shared" si="3"/>
        <v/>
      </c>
      <c r="L238" s="356" t="str">
        <f>IF('Mapa final'!AD241="","",'Mapa final'!AD241)</f>
        <v/>
      </c>
      <c r="M238" s="357" t="str">
        <f>IF('Mapa final'!P241="","",'Mapa final'!P241)</f>
        <v/>
      </c>
      <c r="N238" s="428"/>
      <c r="O238" s="428"/>
      <c r="P238" s="428"/>
      <c r="Q238" s="429"/>
    </row>
    <row r="239" spans="1:17" ht="43.5" customHeight="1" x14ac:dyDescent="0.25">
      <c r="A239" s="118" t="s">
        <v>771</v>
      </c>
      <c r="B239" s="719"/>
      <c r="C239" s="721"/>
      <c r="D239" s="723"/>
      <c r="E239" s="721"/>
      <c r="F239" s="724"/>
      <c r="G239" s="724"/>
      <c r="H239" s="717"/>
      <c r="I239" s="356" t="str">
        <f>IF('Mapa final'!Y242="","",'Mapa final'!Y242)</f>
        <v/>
      </c>
      <c r="J239" s="356" t="str">
        <f>IF('Mapa final'!AA242="","",'Mapa final'!AA242)</f>
        <v/>
      </c>
      <c r="K239" s="356" t="str">
        <f t="shared" si="3"/>
        <v/>
      </c>
      <c r="L239" s="356" t="str">
        <f>IF('Mapa final'!AD242="","",'Mapa final'!AD242)</f>
        <v/>
      </c>
      <c r="M239" s="357" t="str">
        <f>IF('Mapa final'!P242="","",'Mapa final'!P242)</f>
        <v/>
      </c>
      <c r="N239" s="428"/>
      <c r="O239" s="428"/>
      <c r="P239" s="428"/>
      <c r="Q239" s="429"/>
    </row>
    <row r="240" spans="1:17" ht="43.5" customHeight="1" x14ac:dyDescent="0.25">
      <c r="A240" s="118" t="s">
        <v>772</v>
      </c>
      <c r="B240" s="719"/>
      <c r="C240" s="721"/>
      <c r="D240" s="723"/>
      <c r="E240" s="721"/>
      <c r="F240" s="724"/>
      <c r="G240" s="724"/>
      <c r="H240" s="717"/>
      <c r="I240" s="356" t="str">
        <f>IF('Mapa final'!Y243="","",'Mapa final'!Y243)</f>
        <v/>
      </c>
      <c r="J240" s="356" t="str">
        <f>IF('Mapa final'!AA243="","",'Mapa final'!AA243)</f>
        <v/>
      </c>
      <c r="K240" s="356" t="str">
        <f t="shared" si="3"/>
        <v/>
      </c>
      <c r="L240" s="356" t="str">
        <f>IF('Mapa final'!AD243="","",'Mapa final'!AD243)</f>
        <v/>
      </c>
      <c r="M240" s="357" t="str">
        <f>IF('Mapa final'!P243="","",'Mapa final'!P243)</f>
        <v/>
      </c>
      <c r="N240" s="428"/>
      <c r="O240" s="428"/>
      <c r="P240" s="428"/>
      <c r="Q240" s="429"/>
    </row>
    <row r="241" spans="1:17" ht="43.5" customHeight="1" x14ac:dyDescent="0.25">
      <c r="A241" s="118" t="s">
        <v>773</v>
      </c>
      <c r="B241" s="718"/>
      <c r="C241" s="720" t="str">
        <f>IF('Mapa final'!E244="","",'Mapa final'!E244)</f>
        <v/>
      </c>
      <c r="D241" s="722"/>
      <c r="E241" s="720" t="str">
        <f>IF('Mapa final'!D244="","",'Mapa final'!D244)</f>
        <v/>
      </c>
      <c r="F241" s="724" t="str">
        <f>IF('Mapa final'!H244="","",'Mapa final'!H244)</f>
        <v/>
      </c>
      <c r="G241" s="724" t="str">
        <f>IF('Mapa final'!L244="","",'Mapa final'!L244)</f>
        <v/>
      </c>
      <c r="H241" s="71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final'!Y244="","",'Mapa final'!Y244)</f>
        <v/>
      </c>
      <c r="J241" s="356" t="str">
        <f>IF('Mapa final'!AA244="","",'Mapa final'!AA244)</f>
        <v/>
      </c>
      <c r="K241" s="356" t="str">
        <f t="shared" si="3"/>
        <v/>
      </c>
      <c r="L241" s="356" t="str">
        <f>IF('Mapa final'!AD244="","",'Mapa final'!AD244)</f>
        <v/>
      </c>
      <c r="M241" s="357" t="str">
        <f>IF('Mapa final'!P244="","",'Mapa final'!P244)</f>
        <v/>
      </c>
      <c r="N241" s="428"/>
      <c r="O241" s="428"/>
      <c r="P241" s="428"/>
      <c r="Q241" s="429"/>
    </row>
    <row r="242" spans="1:17" ht="43.5" customHeight="1" x14ac:dyDescent="0.25">
      <c r="A242" s="118" t="s">
        <v>774</v>
      </c>
      <c r="B242" s="719"/>
      <c r="C242" s="721"/>
      <c r="D242" s="723"/>
      <c r="E242" s="721"/>
      <c r="F242" s="724"/>
      <c r="G242" s="724"/>
      <c r="H242" s="717"/>
      <c r="I242" s="356" t="str">
        <f>IF('Mapa final'!Y245="","",'Mapa final'!Y245)</f>
        <v/>
      </c>
      <c r="J242" s="356" t="str">
        <f>IF('Mapa final'!AA245="","",'Mapa final'!AA245)</f>
        <v/>
      </c>
      <c r="K242" s="356" t="str">
        <f t="shared" si="3"/>
        <v/>
      </c>
      <c r="L242" s="356" t="str">
        <f>IF('Mapa final'!AD245="","",'Mapa final'!AD245)</f>
        <v/>
      </c>
      <c r="M242" s="357" t="str">
        <f>IF('Mapa final'!P245="","",'Mapa final'!P245)</f>
        <v/>
      </c>
      <c r="N242" s="428"/>
      <c r="O242" s="428"/>
      <c r="P242" s="428"/>
      <c r="Q242" s="429"/>
    </row>
    <row r="243" spans="1:17" ht="43.5" customHeight="1" x14ac:dyDescent="0.25">
      <c r="A243" s="118" t="s">
        <v>775</v>
      </c>
      <c r="B243" s="719"/>
      <c r="C243" s="721"/>
      <c r="D243" s="723"/>
      <c r="E243" s="721"/>
      <c r="F243" s="724"/>
      <c r="G243" s="724"/>
      <c r="H243" s="717"/>
      <c r="I243" s="356" t="str">
        <f>IF('Mapa final'!Y246="","",'Mapa final'!Y246)</f>
        <v/>
      </c>
      <c r="J243" s="356" t="str">
        <f>IF('Mapa final'!AA246="","",'Mapa final'!AA246)</f>
        <v/>
      </c>
      <c r="K243" s="356" t="str">
        <f t="shared" si="3"/>
        <v/>
      </c>
      <c r="L243" s="356" t="str">
        <f>IF('Mapa final'!AD246="","",'Mapa final'!AD246)</f>
        <v/>
      </c>
      <c r="M243" s="357" t="str">
        <f>IF('Mapa final'!P246="","",'Mapa final'!P246)</f>
        <v/>
      </c>
      <c r="N243" s="428"/>
      <c r="O243" s="428"/>
      <c r="P243" s="428"/>
      <c r="Q243" s="429"/>
    </row>
    <row r="244" spans="1:17" ht="43.5" customHeight="1" x14ac:dyDescent="0.25">
      <c r="A244" s="118" t="s">
        <v>776</v>
      </c>
      <c r="B244" s="719"/>
      <c r="C244" s="721"/>
      <c r="D244" s="723"/>
      <c r="E244" s="721"/>
      <c r="F244" s="724"/>
      <c r="G244" s="724"/>
      <c r="H244" s="717"/>
      <c r="I244" s="356" t="str">
        <f>IF('Mapa final'!Y247="","",'Mapa final'!Y247)</f>
        <v/>
      </c>
      <c r="J244" s="356" t="str">
        <f>IF('Mapa final'!AA247="","",'Mapa final'!AA247)</f>
        <v/>
      </c>
      <c r="K244" s="356" t="str">
        <f t="shared" si="3"/>
        <v/>
      </c>
      <c r="L244" s="356" t="str">
        <f>IF('Mapa final'!AD247="","",'Mapa final'!AD247)</f>
        <v/>
      </c>
      <c r="M244" s="357" t="str">
        <f>IF('Mapa final'!P247="","",'Mapa final'!P247)</f>
        <v/>
      </c>
      <c r="N244" s="428"/>
      <c r="O244" s="428"/>
      <c r="P244" s="428"/>
      <c r="Q244" s="429"/>
    </row>
    <row r="245" spans="1:17" ht="43.5" customHeight="1" x14ac:dyDescent="0.25">
      <c r="A245" s="118" t="s">
        <v>777</v>
      </c>
      <c r="B245" s="719"/>
      <c r="C245" s="721"/>
      <c r="D245" s="723"/>
      <c r="E245" s="721"/>
      <c r="F245" s="724"/>
      <c r="G245" s="724"/>
      <c r="H245" s="717"/>
      <c r="I245" s="356" t="str">
        <f>IF('Mapa final'!Y248="","",'Mapa final'!Y248)</f>
        <v/>
      </c>
      <c r="J245" s="356" t="str">
        <f>IF('Mapa final'!AA248="","",'Mapa final'!AA248)</f>
        <v/>
      </c>
      <c r="K245" s="356" t="str">
        <f t="shared" si="3"/>
        <v/>
      </c>
      <c r="L245" s="356" t="str">
        <f>IF('Mapa final'!AD248="","",'Mapa final'!AD248)</f>
        <v/>
      </c>
      <c r="M245" s="357" t="str">
        <f>IF('Mapa final'!P248="","",'Mapa final'!P248)</f>
        <v/>
      </c>
      <c r="N245" s="428"/>
      <c r="O245" s="428"/>
      <c r="P245" s="428"/>
      <c r="Q245" s="429"/>
    </row>
    <row r="246" spans="1:17" ht="43.5" customHeight="1" x14ac:dyDescent="0.25">
      <c r="A246" s="118" t="s">
        <v>778</v>
      </c>
      <c r="B246" s="719"/>
      <c r="C246" s="721"/>
      <c r="D246" s="723"/>
      <c r="E246" s="721"/>
      <c r="F246" s="724"/>
      <c r="G246" s="724"/>
      <c r="H246" s="717"/>
      <c r="I246" s="356" t="str">
        <f>IF('Mapa final'!Y249="","",'Mapa final'!Y249)</f>
        <v/>
      </c>
      <c r="J246" s="356" t="str">
        <f>IF('Mapa final'!AA249="","",'Mapa final'!AA249)</f>
        <v/>
      </c>
      <c r="K246" s="356" t="str">
        <f t="shared" si="3"/>
        <v/>
      </c>
      <c r="L246" s="356" t="str">
        <f>IF('Mapa final'!AD249="","",'Mapa final'!AD249)</f>
        <v/>
      </c>
      <c r="M246" s="357" t="str">
        <f>IF('Mapa final'!P249="","",'Mapa final'!P249)</f>
        <v/>
      </c>
      <c r="N246" s="428"/>
      <c r="O246" s="428"/>
      <c r="P246" s="428"/>
      <c r="Q246" s="429"/>
    </row>
    <row r="247" spans="1:17" ht="43.5" customHeight="1" x14ac:dyDescent="0.25">
      <c r="A247" s="118" t="s">
        <v>779</v>
      </c>
      <c r="B247" s="718"/>
      <c r="C247" s="720" t="str">
        <f>IF('Mapa final'!E250="","",'Mapa final'!E250)</f>
        <v/>
      </c>
      <c r="D247" s="722"/>
      <c r="E247" s="720" t="str">
        <f>IF('Mapa final'!D250="","",'Mapa final'!D250)</f>
        <v/>
      </c>
      <c r="F247" s="724" t="str">
        <f>IF('Mapa final'!H250="","",'Mapa final'!H250)</f>
        <v/>
      </c>
      <c r="G247" s="724" t="str">
        <f>IF('Mapa final'!L250="","",'Mapa final'!L250)</f>
        <v/>
      </c>
      <c r="H247" s="71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final'!Y250="","",'Mapa final'!Y250)</f>
        <v/>
      </c>
      <c r="J247" s="356" t="str">
        <f>IF('Mapa final'!AA250="","",'Mapa final'!AA250)</f>
        <v/>
      </c>
      <c r="K247" s="356" t="str">
        <f t="shared" si="3"/>
        <v/>
      </c>
      <c r="L247" s="356" t="str">
        <f>IF('Mapa final'!AD250="","",'Mapa final'!AD250)</f>
        <v/>
      </c>
      <c r="M247" s="357" t="str">
        <f>IF('Mapa final'!P250="","",'Mapa final'!P250)</f>
        <v/>
      </c>
      <c r="N247" s="428"/>
      <c r="O247" s="428"/>
      <c r="P247" s="428"/>
      <c r="Q247" s="429"/>
    </row>
    <row r="248" spans="1:17" ht="43.5" customHeight="1" x14ac:dyDescent="0.25">
      <c r="A248" s="118" t="s">
        <v>780</v>
      </c>
      <c r="B248" s="719"/>
      <c r="C248" s="721"/>
      <c r="D248" s="723"/>
      <c r="E248" s="721"/>
      <c r="F248" s="724"/>
      <c r="G248" s="724"/>
      <c r="H248" s="717"/>
      <c r="I248" s="356" t="str">
        <f>IF('Mapa final'!Y251="","",'Mapa final'!Y251)</f>
        <v/>
      </c>
      <c r="J248" s="356" t="str">
        <f>IF('Mapa final'!AA251="","",'Mapa final'!AA251)</f>
        <v/>
      </c>
      <c r="K248" s="356" t="str">
        <f t="shared" si="3"/>
        <v/>
      </c>
      <c r="L248" s="356" t="str">
        <f>IF('Mapa final'!AD251="","",'Mapa final'!AD251)</f>
        <v/>
      </c>
      <c r="M248" s="357" t="str">
        <f>IF('Mapa final'!P251="","",'Mapa final'!P251)</f>
        <v/>
      </c>
      <c r="N248" s="428"/>
      <c r="O248" s="428"/>
      <c r="P248" s="428"/>
      <c r="Q248" s="429"/>
    </row>
    <row r="249" spans="1:17" ht="43.5" customHeight="1" x14ac:dyDescent="0.25">
      <c r="A249" s="118" t="s">
        <v>781</v>
      </c>
      <c r="B249" s="719"/>
      <c r="C249" s="721"/>
      <c r="D249" s="723"/>
      <c r="E249" s="721"/>
      <c r="F249" s="724"/>
      <c r="G249" s="724"/>
      <c r="H249" s="717"/>
      <c r="I249" s="356" t="str">
        <f>IF('Mapa final'!Y252="","",'Mapa final'!Y252)</f>
        <v/>
      </c>
      <c r="J249" s="356" t="str">
        <f>IF('Mapa final'!AA252="","",'Mapa final'!AA252)</f>
        <v/>
      </c>
      <c r="K249" s="356" t="str">
        <f t="shared" si="3"/>
        <v/>
      </c>
      <c r="L249" s="356" t="str">
        <f>IF('Mapa final'!AD252="","",'Mapa final'!AD252)</f>
        <v/>
      </c>
      <c r="M249" s="357" t="str">
        <f>IF('Mapa final'!P252="","",'Mapa final'!P252)</f>
        <v/>
      </c>
      <c r="N249" s="428"/>
      <c r="O249" s="428"/>
      <c r="P249" s="428"/>
      <c r="Q249" s="429"/>
    </row>
    <row r="250" spans="1:17" ht="43.5" customHeight="1" x14ac:dyDescent="0.25">
      <c r="A250" s="118" t="s">
        <v>782</v>
      </c>
      <c r="B250" s="719"/>
      <c r="C250" s="721"/>
      <c r="D250" s="723"/>
      <c r="E250" s="721"/>
      <c r="F250" s="724"/>
      <c r="G250" s="724"/>
      <c r="H250" s="717"/>
      <c r="I250" s="356" t="str">
        <f>IF('Mapa final'!Y253="","",'Mapa final'!Y253)</f>
        <v/>
      </c>
      <c r="J250" s="356" t="str">
        <f>IF('Mapa final'!AA253="","",'Mapa final'!AA253)</f>
        <v/>
      </c>
      <c r="K250" s="356" t="str">
        <f t="shared" si="3"/>
        <v/>
      </c>
      <c r="L250" s="356" t="str">
        <f>IF('Mapa final'!AD253="","",'Mapa final'!AD253)</f>
        <v/>
      </c>
      <c r="M250" s="357" t="str">
        <f>IF('Mapa final'!P253="","",'Mapa final'!P253)</f>
        <v/>
      </c>
      <c r="N250" s="428"/>
      <c r="O250" s="428"/>
      <c r="P250" s="428"/>
      <c r="Q250" s="429"/>
    </row>
    <row r="251" spans="1:17" ht="43.5" customHeight="1" x14ac:dyDescent="0.25">
      <c r="A251" s="118" t="s">
        <v>783</v>
      </c>
      <c r="B251" s="719"/>
      <c r="C251" s="721"/>
      <c r="D251" s="723"/>
      <c r="E251" s="721"/>
      <c r="F251" s="724"/>
      <c r="G251" s="724"/>
      <c r="H251" s="717"/>
      <c r="I251" s="356" t="str">
        <f>IF('Mapa final'!Y254="","",'Mapa final'!Y254)</f>
        <v/>
      </c>
      <c r="J251" s="356" t="str">
        <f>IF('Mapa final'!AA254="","",'Mapa final'!AA254)</f>
        <v/>
      </c>
      <c r="K251" s="356" t="str">
        <f t="shared" si="3"/>
        <v/>
      </c>
      <c r="L251" s="356" t="str">
        <f>IF('Mapa final'!AD254="","",'Mapa final'!AD254)</f>
        <v/>
      </c>
      <c r="M251" s="357" t="str">
        <f>IF('Mapa final'!P254="","",'Mapa final'!P254)</f>
        <v/>
      </c>
      <c r="N251" s="428"/>
      <c r="O251" s="428"/>
      <c r="P251" s="428"/>
      <c r="Q251" s="429"/>
    </row>
    <row r="252" spans="1:17" ht="43.5" customHeight="1" x14ac:dyDescent="0.25">
      <c r="A252" s="118" t="s">
        <v>784</v>
      </c>
      <c r="B252" s="719"/>
      <c r="C252" s="721"/>
      <c r="D252" s="723"/>
      <c r="E252" s="721"/>
      <c r="F252" s="724"/>
      <c r="G252" s="724"/>
      <c r="H252" s="717"/>
      <c r="I252" s="356" t="str">
        <f>IF('Mapa final'!Y255="","",'Mapa final'!Y255)</f>
        <v/>
      </c>
      <c r="J252" s="356" t="str">
        <f>IF('Mapa final'!AA255="","",'Mapa final'!AA255)</f>
        <v/>
      </c>
      <c r="K252" s="356" t="str">
        <f t="shared" si="3"/>
        <v/>
      </c>
      <c r="L252" s="356" t="str">
        <f>IF('Mapa final'!AD255="","",'Mapa final'!AD255)</f>
        <v/>
      </c>
      <c r="M252" s="357" t="str">
        <f>IF('Mapa final'!P255="","",'Mapa final'!P255)</f>
        <v/>
      </c>
      <c r="N252" s="428"/>
      <c r="O252" s="428"/>
      <c r="P252" s="428"/>
      <c r="Q252" s="429"/>
    </row>
    <row r="253" spans="1:17" ht="43.5" customHeight="1" x14ac:dyDescent="0.25">
      <c r="A253" s="118" t="s">
        <v>785</v>
      </c>
      <c r="B253" s="718"/>
      <c r="C253" s="720" t="str">
        <f>IF('Mapa final'!E256="","",'Mapa final'!E256)</f>
        <v/>
      </c>
      <c r="D253" s="722"/>
      <c r="E253" s="720" t="str">
        <f>IF('Mapa final'!D256="","",'Mapa final'!D256)</f>
        <v/>
      </c>
      <c r="F253" s="724" t="str">
        <f>IF('Mapa final'!H256="","",'Mapa final'!H256)</f>
        <v/>
      </c>
      <c r="G253" s="724" t="str">
        <f>IF('Mapa final'!L256="","",'Mapa final'!L256)</f>
        <v/>
      </c>
      <c r="H253" s="71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final'!Y256="","",'Mapa final'!Y256)</f>
        <v/>
      </c>
      <c r="J253" s="356" t="str">
        <f>IF('Mapa final'!AA256="","",'Mapa final'!AA256)</f>
        <v/>
      </c>
      <c r="K253" s="356" t="str">
        <f t="shared" si="3"/>
        <v/>
      </c>
      <c r="L253" s="356" t="str">
        <f>IF('Mapa final'!AD256="","",'Mapa final'!AD256)</f>
        <v/>
      </c>
      <c r="M253" s="357" t="str">
        <f>IF('Mapa final'!P256="","",'Mapa final'!P256)</f>
        <v/>
      </c>
      <c r="N253" s="428"/>
      <c r="O253" s="428"/>
      <c r="P253" s="428"/>
      <c r="Q253" s="429"/>
    </row>
    <row r="254" spans="1:17" ht="43.5" customHeight="1" x14ac:dyDescent="0.25">
      <c r="A254" s="118" t="s">
        <v>786</v>
      </c>
      <c r="B254" s="719"/>
      <c r="C254" s="721"/>
      <c r="D254" s="723"/>
      <c r="E254" s="721"/>
      <c r="F254" s="724"/>
      <c r="G254" s="724"/>
      <c r="H254" s="717"/>
      <c r="I254" s="356" t="str">
        <f>IF('Mapa final'!Y257="","",'Mapa final'!Y257)</f>
        <v/>
      </c>
      <c r="J254" s="356" t="str">
        <f>IF('Mapa final'!AA257="","",'Mapa final'!AA257)</f>
        <v/>
      </c>
      <c r="K254" s="356" t="str">
        <f t="shared" si="3"/>
        <v/>
      </c>
      <c r="L254" s="356" t="str">
        <f>IF('Mapa final'!AD257="","",'Mapa final'!AD257)</f>
        <v/>
      </c>
      <c r="M254" s="357" t="str">
        <f>IF('Mapa final'!P257="","",'Mapa final'!P257)</f>
        <v/>
      </c>
      <c r="N254" s="428"/>
      <c r="O254" s="428"/>
      <c r="P254" s="428"/>
      <c r="Q254" s="429"/>
    </row>
    <row r="255" spans="1:17" ht="43.5" customHeight="1" x14ac:dyDescent="0.25">
      <c r="A255" s="118" t="s">
        <v>787</v>
      </c>
      <c r="B255" s="719"/>
      <c r="C255" s="721"/>
      <c r="D255" s="723"/>
      <c r="E255" s="721"/>
      <c r="F255" s="724"/>
      <c r="G255" s="724"/>
      <c r="H255" s="717"/>
      <c r="I255" s="356" t="str">
        <f>IF('Mapa final'!Y258="","",'Mapa final'!Y258)</f>
        <v/>
      </c>
      <c r="J255" s="356" t="str">
        <f>IF('Mapa final'!AA258="","",'Mapa final'!AA258)</f>
        <v/>
      </c>
      <c r="K255" s="356" t="str">
        <f t="shared" si="3"/>
        <v/>
      </c>
      <c r="L255" s="356" t="str">
        <f>IF('Mapa final'!AD258="","",'Mapa final'!AD258)</f>
        <v/>
      </c>
      <c r="M255" s="357" t="str">
        <f>IF('Mapa final'!P258="","",'Mapa final'!P258)</f>
        <v/>
      </c>
      <c r="N255" s="428"/>
      <c r="O255" s="428"/>
      <c r="P255" s="428"/>
      <c r="Q255" s="429"/>
    </row>
    <row r="256" spans="1:17" ht="43.5" customHeight="1" x14ac:dyDescent="0.25">
      <c r="A256" s="118" t="s">
        <v>788</v>
      </c>
      <c r="B256" s="719"/>
      <c r="C256" s="721"/>
      <c r="D256" s="723"/>
      <c r="E256" s="721"/>
      <c r="F256" s="724"/>
      <c r="G256" s="724"/>
      <c r="H256" s="717"/>
      <c r="I256" s="356" t="str">
        <f>IF('Mapa final'!Y259="","",'Mapa final'!Y259)</f>
        <v/>
      </c>
      <c r="J256" s="356" t="str">
        <f>IF('Mapa final'!AA259="","",'Mapa final'!AA259)</f>
        <v/>
      </c>
      <c r="K256" s="356" t="str">
        <f t="shared" si="3"/>
        <v/>
      </c>
      <c r="L256" s="356" t="str">
        <f>IF('Mapa final'!AD259="","",'Mapa final'!AD259)</f>
        <v/>
      </c>
      <c r="M256" s="357" t="str">
        <f>IF('Mapa final'!P259="","",'Mapa final'!P259)</f>
        <v/>
      </c>
      <c r="N256" s="428"/>
      <c r="O256" s="428"/>
      <c r="P256" s="428"/>
      <c r="Q256" s="429"/>
    </row>
    <row r="257" spans="1:17" ht="43.5" customHeight="1" x14ac:dyDescent="0.25">
      <c r="A257" s="118" t="s">
        <v>789</v>
      </c>
      <c r="B257" s="719"/>
      <c r="C257" s="721"/>
      <c r="D257" s="723"/>
      <c r="E257" s="721"/>
      <c r="F257" s="724"/>
      <c r="G257" s="724"/>
      <c r="H257" s="717"/>
      <c r="I257" s="356" t="str">
        <f>IF('Mapa final'!Y260="","",'Mapa final'!Y260)</f>
        <v/>
      </c>
      <c r="J257" s="356" t="str">
        <f>IF('Mapa final'!AA260="","",'Mapa final'!AA260)</f>
        <v/>
      </c>
      <c r="K257" s="356" t="str">
        <f t="shared" si="3"/>
        <v/>
      </c>
      <c r="L257" s="356" t="str">
        <f>IF('Mapa final'!AD260="","",'Mapa final'!AD260)</f>
        <v/>
      </c>
      <c r="M257" s="357" t="str">
        <f>IF('Mapa final'!P260="","",'Mapa final'!P260)</f>
        <v/>
      </c>
      <c r="N257" s="428"/>
      <c r="O257" s="428"/>
      <c r="P257" s="428"/>
      <c r="Q257" s="429"/>
    </row>
    <row r="258" spans="1:17" ht="43.5" customHeight="1" x14ac:dyDescent="0.25">
      <c r="A258" s="118" t="s">
        <v>790</v>
      </c>
      <c r="B258" s="719"/>
      <c r="C258" s="721"/>
      <c r="D258" s="723"/>
      <c r="E258" s="721"/>
      <c r="F258" s="724"/>
      <c r="G258" s="724"/>
      <c r="H258" s="717"/>
      <c r="I258" s="356" t="str">
        <f>IF('Mapa final'!Y261="","",'Mapa final'!Y261)</f>
        <v/>
      </c>
      <c r="J258" s="356" t="str">
        <f>IF('Mapa final'!AA261="","",'Mapa final'!AA261)</f>
        <v/>
      </c>
      <c r="K258" s="356" t="str">
        <f t="shared" si="3"/>
        <v/>
      </c>
      <c r="L258" s="356" t="str">
        <f>IF('Mapa final'!AD261="","",'Mapa final'!AD261)</f>
        <v/>
      </c>
      <c r="M258" s="357" t="str">
        <f>IF('Mapa final'!P261="","",'Mapa final'!P261)</f>
        <v/>
      </c>
      <c r="N258" s="428"/>
      <c r="O258" s="428"/>
      <c r="P258" s="428"/>
      <c r="Q258" s="429"/>
    </row>
    <row r="259" spans="1:17" ht="43.5" customHeight="1" x14ac:dyDescent="0.25">
      <c r="A259" s="118" t="s">
        <v>791</v>
      </c>
      <c r="B259" s="718"/>
      <c r="C259" s="720" t="str">
        <f>IF('Mapa final'!E262="","",'Mapa final'!E262)</f>
        <v/>
      </c>
      <c r="D259" s="722"/>
      <c r="E259" s="720" t="str">
        <f>IF('Mapa final'!D262="","",'Mapa final'!D262)</f>
        <v/>
      </c>
      <c r="F259" s="724" t="str">
        <f>IF('Mapa final'!H262="","",'Mapa final'!H262)</f>
        <v/>
      </c>
      <c r="G259" s="724" t="str">
        <f>IF('Mapa final'!L262="","",'Mapa final'!L262)</f>
        <v/>
      </c>
      <c r="H259" s="71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final'!Y262="","",'Mapa final'!Y262)</f>
        <v/>
      </c>
      <c r="J259" s="356" t="str">
        <f>IF('Mapa final'!AA262="","",'Mapa final'!AA262)</f>
        <v/>
      </c>
      <c r="K259" s="356" t="str">
        <f t="shared" si="3"/>
        <v/>
      </c>
      <c r="L259" s="356" t="str">
        <f>IF('Mapa final'!AD262="","",'Mapa final'!AD262)</f>
        <v/>
      </c>
      <c r="M259" s="357" t="str">
        <f>IF('Mapa final'!P262="","",'Mapa final'!P262)</f>
        <v/>
      </c>
      <c r="N259" s="428"/>
      <c r="O259" s="428"/>
      <c r="P259" s="428"/>
      <c r="Q259" s="429"/>
    </row>
    <row r="260" spans="1:17" ht="43.5" customHeight="1" x14ac:dyDescent="0.25">
      <c r="A260" s="118" t="s">
        <v>792</v>
      </c>
      <c r="B260" s="719"/>
      <c r="C260" s="721"/>
      <c r="D260" s="723"/>
      <c r="E260" s="721"/>
      <c r="F260" s="724"/>
      <c r="G260" s="724"/>
      <c r="H260" s="717"/>
      <c r="I260" s="356" t="str">
        <f>IF('Mapa final'!Y263="","",'Mapa final'!Y263)</f>
        <v/>
      </c>
      <c r="J260" s="356" t="str">
        <f>IF('Mapa final'!AA263="","",'Mapa final'!AA263)</f>
        <v/>
      </c>
      <c r="K260" s="356" t="str">
        <f t="shared" si="3"/>
        <v/>
      </c>
      <c r="L260" s="356" t="str">
        <f>IF('Mapa final'!AD263="","",'Mapa final'!AD263)</f>
        <v/>
      </c>
      <c r="M260" s="357" t="str">
        <f>IF('Mapa final'!P263="","",'Mapa final'!P263)</f>
        <v/>
      </c>
      <c r="N260" s="428"/>
      <c r="O260" s="428"/>
      <c r="P260" s="428"/>
      <c r="Q260" s="429"/>
    </row>
    <row r="261" spans="1:17" ht="43.5" customHeight="1" x14ac:dyDescent="0.25">
      <c r="A261" s="118" t="s">
        <v>793</v>
      </c>
      <c r="B261" s="719"/>
      <c r="C261" s="721"/>
      <c r="D261" s="723"/>
      <c r="E261" s="721"/>
      <c r="F261" s="724"/>
      <c r="G261" s="724"/>
      <c r="H261" s="717"/>
      <c r="I261" s="356" t="str">
        <f>IF('Mapa final'!Y264="","",'Mapa final'!Y264)</f>
        <v/>
      </c>
      <c r="J261" s="356" t="str">
        <f>IF('Mapa final'!AA264="","",'Mapa final'!AA264)</f>
        <v/>
      </c>
      <c r="K261" s="356" t="str">
        <f t="shared" si="3"/>
        <v/>
      </c>
      <c r="L261" s="356" t="str">
        <f>IF('Mapa final'!AD264="","",'Mapa final'!AD264)</f>
        <v/>
      </c>
      <c r="M261" s="357" t="str">
        <f>IF('Mapa final'!P264="","",'Mapa final'!P264)</f>
        <v/>
      </c>
      <c r="N261" s="428"/>
      <c r="O261" s="428"/>
      <c r="P261" s="428"/>
      <c r="Q261" s="429"/>
    </row>
    <row r="262" spans="1:17" ht="43.5" customHeight="1" x14ac:dyDescent="0.25">
      <c r="A262" s="118" t="s">
        <v>794</v>
      </c>
      <c r="B262" s="719"/>
      <c r="C262" s="721"/>
      <c r="D262" s="723"/>
      <c r="E262" s="721"/>
      <c r="F262" s="724"/>
      <c r="G262" s="724"/>
      <c r="H262" s="717"/>
      <c r="I262" s="356" t="str">
        <f>IF('Mapa final'!Y265="","",'Mapa final'!Y265)</f>
        <v/>
      </c>
      <c r="J262" s="356" t="str">
        <f>IF('Mapa final'!AA265="","",'Mapa final'!AA265)</f>
        <v/>
      </c>
      <c r="K262" s="356" t="str">
        <f t="shared" si="3"/>
        <v/>
      </c>
      <c r="L262" s="356" t="str">
        <f>IF('Mapa final'!AD265="","",'Mapa final'!AD265)</f>
        <v/>
      </c>
      <c r="M262" s="357" t="str">
        <f>IF('Mapa final'!P265="","",'Mapa final'!P265)</f>
        <v/>
      </c>
      <c r="N262" s="428"/>
      <c r="O262" s="428"/>
      <c r="P262" s="428"/>
      <c r="Q262" s="429"/>
    </row>
    <row r="263" spans="1:17" ht="43.5" customHeight="1" x14ac:dyDescent="0.25">
      <c r="A263" s="118" t="s">
        <v>795</v>
      </c>
      <c r="B263" s="719"/>
      <c r="C263" s="721"/>
      <c r="D263" s="723"/>
      <c r="E263" s="721"/>
      <c r="F263" s="724"/>
      <c r="G263" s="724"/>
      <c r="H263" s="717"/>
      <c r="I263" s="356" t="str">
        <f>IF('Mapa final'!Y266="","",'Mapa final'!Y266)</f>
        <v/>
      </c>
      <c r="J263" s="356" t="str">
        <f>IF('Mapa final'!AA266="","",'Mapa final'!AA266)</f>
        <v/>
      </c>
      <c r="K263" s="356" t="str">
        <f t="shared" si="3"/>
        <v/>
      </c>
      <c r="L263" s="356" t="str">
        <f>IF('Mapa final'!AD266="","",'Mapa final'!AD266)</f>
        <v/>
      </c>
      <c r="M263" s="357" t="str">
        <f>IF('Mapa final'!P266="","",'Mapa final'!P266)</f>
        <v/>
      </c>
      <c r="N263" s="428"/>
      <c r="O263" s="428"/>
      <c r="P263" s="428"/>
      <c r="Q263" s="429"/>
    </row>
    <row r="264" spans="1:17" ht="43.5" customHeight="1" x14ac:dyDescent="0.25">
      <c r="A264" s="118" t="s">
        <v>796</v>
      </c>
      <c r="B264" s="719"/>
      <c r="C264" s="721"/>
      <c r="D264" s="723"/>
      <c r="E264" s="721"/>
      <c r="F264" s="724"/>
      <c r="G264" s="724"/>
      <c r="H264" s="717"/>
      <c r="I264" s="356" t="str">
        <f>IF('Mapa final'!Y267="","",'Mapa final'!Y267)</f>
        <v/>
      </c>
      <c r="J264" s="356" t="str">
        <f>IF('Mapa final'!AA267="","",'Mapa final'!AA267)</f>
        <v/>
      </c>
      <c r="K264" s="356"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final'!AD267="","",'Mapa final'!AD267)</f>
        <v/>
      </c>
      <c r="M264" s="357" t="str">
        <f>IF('Mapa final'!P267="","",'Mapa final'!P267)</f>
        <v/>
      </c>
      <c r="N264" s="428"/>
      <c r="O264" s="428"/>
      <c r="P264" s="428"/>
      <c r="Q264" s="429"/>
    </row>
    <row r="265" spans="1:17" ht="43.5" customHeight="1" x14ac:dyDescent="0.25">
      <c r="A265" s="118" t="s">
        <v>797</v>
      </c>
      <c r="B265" s="718"/>
      <c r="C265" s="720" t="str">
        <f>IF('Mapa final'!E268="","",'Mapa final'!E268)</f>
        <v/>
      </c>
      <c r="D265" s="722"/>
      <c r="E265" s="720" t="str">
        <f>IF('Mapa final'!D268="","",'Mapa final'!D268)</f>
        <v/>
      </c>
      <c r="F265" s="724" t="str">
        <f>IF('Mapa final'!H268="","",'Mapa final'!H268)</f>
        <v/>
      </c>
      <c r="G265" s="724" t="str">
        <f>IF('Mapa final'!L268="","",'Mapa final'!L268)</f>
        <v/>
      </c>
      <c r="H265" s="71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final'!Y268="","",'Mapa final'!Y268)</f>
        <v/>
      </c>
      <c r="J265" s="356" t="str">
        <f>IF('Mapa final'!AA268="","",'Mapa final'!AA268)</f>
        <v/>
      </c>
      <c r="K265" s="356" t="str">
        <f t="shared" si="4"/>
        <v/>
      </c>
      <c r="L265" s="356" t="str">
        <f>IF('Mapa final'!AD268="","",'Mapa final'!AD268)</f>
        <v/>
      </c>
      <c r="M265" s="357" t="str">
        <f>IF('Mapa final'!P268="","",'Mapa final'!P268)</f>
        <v/>
      </c>
      <c r="N265" s="428"/>
      <c r="O265" s="428"/>
      <c r="P265" s="428"/>
      <c r="Q265" s="429"/>
    </row>
    <row r="266" spans="1:17" ht="43.5" customHeight="1" x14ac:dyDescent="0.25">
      <c r="A266" s="118" t="s">
        <v>798</v>
      </c>
      <c r="B266" s="719"/>
      <c r="C266" s="721"/>
      <c r="D266" s="723"/>
      <c r="E266" s="721"/>
      <c r="F266" s="724"/>
      <c r="G266" s="724"/>
      <c r="H266" s="717"/>
      <c r="I266" s="356" t="str">
        <f>IF('Mapa final'!Y269="","",'Mapa final'!Y269)</f>
        <v/>
      </c>
      <c r="J266" s="356" t="str">
        <f>IF('Mapa final'!AA269="","",'Mapa final'!AA269)</f>
        <v/>
      </c>
      <c r="K266" s="356" t="str">
        <f t="shared" si="4"/>
        <v/>
      </c>
      <c r="L266" s="356" t="str">
        <f>IF('Mapa final'!AD269="","",'Mapa final'!AD269)</f>
        <v/>
      </c>
      <c r="M266" s="357" t="str">
        <f>IF('Mapa final'!P269="","",'Mapa final'!P269)</f>
        <v/>
      </c>
      <c r="N266" s="428"/>
      <c r="O266" s="428"/>
      <c r="P266" s="428"/>
      <c r="Q266" s="429"/>
    </row>
    <row r="267" spans="1:17" ht="43.5" customHeight="1" x14ac:dyDescent="0.25">
      <c r="A267" s="118" t="s">
        <v>799</v>
      </c>
      <c r="B267" s="719"/>
      <c r="C267" s="721"/>
      <c r="D267" s="723"/>
      <c r="E267" s="721"/>
      <c r="F267" s="724"/>
      <c r="G267" s="724"/>
      <c r="H267" s="717"/>
      <c r="I267" s="356" t="str">
        <f>IF('Mapa final'!Y270="","",'Mapa final'!Y270)</f>
        <v/>
      </c>
      <c r="J267" s="356" t="str">
        <f>IF('Mapa final'!AA270="","",'Mapa final'!AA270)</f>
        <v/>
      </c>
      <c r="K267" s="356" t="str">
        <f t="shared" si="4"/>
        <v/>
      </c>
      <c r="L267" s="356" t="str">
        <f>IF('Mapa final'!AD270="","",'Mapa final'!AD270)</f>
        <v/>
      </c>
      <c r="M267" s="357" t="str">
        <f>IF('Mapa final'!P270="","",'Mapa final'!P270)</f>
        <v/>
      </c>
      <c r="N267" s="428"/>
      <c r="O267" s="428"/>
      <c r="P267" s="428"/>
      <c r="Q267" s="429"/>
    </row>
    <row r="268" spans="1:17" ht="43.5" customHeight="1" x14ac:dyDescent="0.25">
      <c r="A268" s="118" t="s">
        <v>800</v>
      </c>
      <c r="B268" s="719"/>
      <c r="C268" s="721"/>
      <c r="D268" s="723"/>
      <c r="E268" s="721"/>
      <c r="F268" s="724"/>
      <c r="G268" s="724"/>
      <c r="H268" s="717"/>
      <c r="I268" s="356" t="str">
        <f>IF('Mapa final'!Y271="","",'Mapa final'!Y271)</f>
        <v/>
      </c>
      <c r="J268" s="356" t="str">
        <f>IF('Mapa final'!AA271="","",'Mapa final'!AA271)</f>
        <v/>
      </c>
      <c r="K268" s="356" t="str">
        <f t="shared" si="4"/>
        <v/>
      </c>
      <c r="L268" s="356" t="str">
        <f>IF('Mapa final'!AD271="","",'Mapa final'!AD271)</f>
        <v/>
      </c>
      <c r="M268" s="357" t="str">
        <f>IF('Mapa final'!P271="","",'Mapa final'!P271)</f>
        <v/>
      </c>
      <c r="N268" s="428"/>
      <c r="O268" s="428"/>
      <c r="P268" s="428"/>
      <c r="Q268" s="429"/>
    </row>
    <row r="269" spans="1:17" ht="43.5" customHeight="1" x14ac:dyDescent="0.25">
      <c r="A269" s="118" t="s">
        <v>801</v>
      </c>
      <c r="B269" s="719"/>
      <c r="C269" s="721"/>
      <c r="D269" s="723"/>
      <c r="E269" s="721"/>
      <c r="F269" s="724"/>
      <c r="G269" s="724"/>
      <c r="H269" s="717"/>
      <c r="I269" s="356" t="str">
        <f>IF('Mapa final'!Y272="","",'Mapa final'!Y272)</f>
        <v/>
      </c>
      <c r="J269" s="356" t="str">
        <f>IF('Mapa final'!AA272="","",'Mapa final'!AA272)</f>
        <v/>
      </c>
      <c r="K269" s="356" t="str">
        <f t="shared" si="4"/>
        <v/>
      </c>
      <c r="L269" s="356" t="str">
        <f>IF('Mapa final'!AD272="","",'Mapa final'!AD272)</f>
        <v/>
      </c>
      <c r="M269" s="357" t="str">
        <f>IF('Mapa final'!P272="","",'Mapa final'!P272)</f>
        <v/>
      </c>
      <c r="N269" s="428"/>
      <c r="O269" s="428"/>
      <c r="P269" s="428"/>
      <c r="Q269" s="429"/>
    </row>
    <row r="270" spans="1:17" ht="43.5" customHeight="1" x14ac:dyDescent="0.25">
      <c r="A270" s="118" t="s">
        <v>802</v>
      </c>
      <c r="B270" s="719"/>
      <c r="C270" s="721"/>
      <c r="D270" s="723"/>
      <c r="E270" s="721"/>
      <c r="F270" s="724"/>
      <c r="G270" s="724"/>
      <c r="H270" s="717"/>
      <c r="I270" s="356" t="str">
        <f>IF('Mapa final'!Y273="","",'Mapa final'!Y273)</f>
        <v/>
      </c>
      <c r="J270" s="356" t="str">
        <f>IF('Mapa final'!AA273="","",'Mapa final'!AA273)</f>
        <v/>
      </c>
      <c r="K270" s="356" t="str">
        <f t="shared" si="4"/>
        <v/>
      </c>
      <c r="L270" s="356" t="str">
        <f>IF('Mapa final'!AD273="","",'Mapa final'!AD273)</f>
        <v/>
      </c>
      <c r="M270" s="357" t="str">
        <f>IF('Mapa final'!P273="","",'Mapa final'!P273)</f>
        <v/>
      </c>
      <c r="N270" s="428"/>
      <c r="O270" s="428"/>
      <c r="P270" s="428"/>
      <c r="Q270" s="429"/>
    </row>
    <row r="271" spans="1:17" ht="43.5" customHeight="1" x14ac:dyDescent="0.25">
      <c r="A271" s="118" t="s">
        <v>803</v>
      </c>
      <c r="B271" s="718"/>
      <c r="C271" s="720" t="str">
        <f>IF('Mapa final'!E274="","",'Mapa final'!E274)</f>
        <v/>
      </c>
      <c r="D271" s="722"/>
      <c r="E271" s="720" t="str">
        <f>IF('Mapa final'!D274="","",'Mapa final'!D274)</f>
        <v/>
      </c>
      <c r="F271" s="724" t="str">
        <f>IF('Mapa final'!H274="","",'Mapa final'!H274)</f>
        <v/>
      </c>
      <c r="G271" s="724" t="str">
        <f>IF('Mapa final'!L274="","",'Mapa final'!L274)</f>
        <v/>
      </c>
      <c r="H271" s="71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final'!Y274="","",'Mapa final'!Y274)</f>
        <v/>
      </c>
      <c r="J271" s="356" t="str">
        <f>IF('Mapa final'!AA274="","",'Mapa final'!AA274)</f>
        <v/>
      </c>
      <c r="K271" s="356" t="str">
        <f t="shared" si="4"/>
        <v/>
      </c>
      <c r="L271" s="356" t="str">
        <f>IF('Mapa final'!AD274="","",'Mapa final'!AD274)</f>
        <v/>
      </c>
      <c r="M271" s="357" t="str">
        <f>IF('Mapa final'!P274="","",'Mapa final'!P274)</f>
        <v/>
      </c>
      <c r="N271" s="428"/>
      <c r="O271" s="428"/>
      <c r="P271" s="428"/>
      <c r="Q271" s="429"/>
    </row>
    <row r="272" spans="1:17" ht="43.5" customHeight="1" x14ac:dyDescent="0.25">
      <c r="A272" s="118" t="s">
        <v>804</v>
      </c>
      <c r="B272" s="719"/>
      <c r="C272" s="721"/>
      <c r="D272" s="723"/>
      <c r="E272" s="721"/>
      <c r="F272" s="724"/>
      <c r="G272" s="724"/>
      <c r="H272" s="717"/>
      <c r="I272" s="356" t="str">
        <f>IF('Mapa final'!Y275="","",'Mapa final'!Y275)</f>
        <v/>
      </c>
      <c r="J272" s="356" t="str">
        <f>IF('Mapa final'!AA275="","",'Mapa final'!AA275)</f>
        <v/>
      </c>
      <c r="K272" s="356" t="str">
        <f t="shared" si="4"/>
        <v/>
      </c>
      <c r="L272" s="356" t="str">
        <f>IF('Mapa final'!AD275="","",'Mapa final'!AD275)</f>
        <v/>
      </c>
      <c r="M272" s="357" t="str">
        <f>IF('Mapa final'!P275="","",'Mapa final'!P275)</f>
        <v/>
      </c>
      <c r="N272" s="428"/>
      <c r="O272" s="428"/>
      <c r="P272" s="428"/>
      <c r="Q272" s="429"/>
    </row>
    <row r="273" spans="1:17" ht="43.5" customHeight="1" x14ac:dyDescent="0.25">
      <c r="A273" s="118" t="s">
        <v>805</v>
      </c>
      <c r="B273" s="719"/>
      <c r="C273" s="721"/>
      <c r="D273" s="723"/>
      <c r="E273" s="721"/>
      <c r="F273" s="724"/>
      <c r="G273" s="724"/>
      <c r="H273" s="717"/>
      <c r="I273" s="356" t="str">
        <f>IF('Mapa final'!Y276="","",'Mapa final'!Y276)</f>
        <v/>
      </c>
      <c r="J273" s="356" t="str">
        <f>IF('Mapa final'!AA276="","",'Mapa final'!AA276)</f>
        <v/>
      </c>
      <c r="K273" s="356" t="str">
        <f t="shared" si="4"/>
        <v/>
      </c>
      <c r="L273" s="356" t="str">
        <f>IF('Mapa final'!AD276="","",'Mapa final'!AD276)</f>
        <v/>
      </c>
      <c r="M273" s="357" t="str">
        <f>IF('Mapa final'!P276="","",'Mapa final'!P276)</f>
        <v/>
      </c>
      <c r="N273" s="428"/>
      <c r="O273" s="428"/>
      <c r="P273" s="428"/>
      <c r="Q273" s="429"/>
    </row>
    <row r="274" spans="1:17" ht="43.5" customHeight="1" x14ac:dyDescent="0.25">
      <c r="A274" s="118" t="s">
        <v>806</v>
      </c>
      <c r="B274" s="719"/>
      <c r="C274" s="721"/>
      <c r="D274" s="723"/>
      <c r="E274" s="721"/>
      <c r="F274" s="724"/>
      <c r="G274" s="724"/>
      <c r="H274" s="717"/>
      <c r="I274" s="356" t="str">
        <f>IF('Mapa final'!Y277="","",'Mapa final'!Y277)</f>
        <v/>
      </c>
      <c r="J274" s="356" t="str">
        <f>IF('Mapa final'!AA277="","",'Mapa final'!AA277)</f>
        <v/>
      </c>
      <c r="K274" s="356" t="str">
        <f t="shared" si="4"/>
        <v/>
      </c>
      <c r="L274" s="356" t="str">
        <f>IF('Mapa final'!AD277="","",'Mapa final'!AD277)</f>
        <v/>
      </c>
      <c r="M274" s="357" t="str">
        <f>IF('Mapa final'!P277="","",'Mapa final'!P277)</f>
        <v/>
      </c>
      <c r="N274" s="428"/>
      <c r="O274" s="428"/>
      <c r="P274" s="428"/>
      <c r="Q274" s="429"/>
    </row>
    <row r="275" spans="1:17" ht="43.5" customHeight="1" x14ac:dyDescent="0.25">
      <c r="A275" s="118" t="s">
        <v>807</v>
      </c>
      <c r="B275" s="719"/>
      <c r="C275" s="721"/>
      <c r="D275" s="723"/>
      <c r="E275" s="721"/>
      <c r="F275" s="724"/>
      <c r="G275" s="724"/>
      <c r="H275" s="717"/>
      <c r="I275" s="356" t="str">
        <f>IF('Mapa final'!Y278="","",'Mapa final'!Y278)</f>
        <v/>
      </c>
      <c r="J275" s="356" t="str">
        <f>IF('Mapa final'!AA278="","",'Mapa final'!AA278)</f>
        <v/>
      </c>
      <c r="K275" s="356" t="str">
        <f t="shared" si="4"/>
        <v/>
      </c>
      <c r="L275" s="356" t="str">
        <f>IF('Mapa final'!AD278="","",'Mapa final'!AD278)</f>
        <v/>
      </c>
      <c r="M275" s="357" t="str">
        <f>IF('Mapa final'!P278="","",'Mapa final'!P278)</f>
        <v/>
      </c>
      <c r="N275" s="428"/>
      <c r="O275" s="428"/>
      <c r="P275" s="428"/>
      <c r="Q275" s="429"/>
    </row>
    <row r="276" spans="1:17" ht="43.5" customHeight="1" x14ac:dyDescent="0.25">
      <c r="A276" s="118" t="s">
        <v>808</v>
      </c>
      <c r="B276" s="719"/>
      <c r="C276" s="721"/>
      <c r="D276" s="723"/>
      <c r="E276" s="721"/>
      <c r="F276" s="724"/>
      <c r="G276" s="724"/>
      <c r="H276" s="717"/>
      <c r="I276" s="356" t="str">
        <f>IF('Mapa final'!Y279="","",'Mapa final'!Y279)</f>
        <v/>
      </c>
      <c r="J276" s="356" t="str">
        <f>IF('Mapa final'!AA279="","",'Mapa final'!AA279)</f>
        <v/>
      </c>
      <c r="K276" s="356" t="str">
        <f t="shared" si="4"/>
        <v/>
      </c>
      <c r="L276" s="356" t="str">
        <f>IF('Mapa final'!AD279="","",'Mapa final'!AD279)</f>
        <v/>
      </c>
      <c r="M276" s="357" t="str">
        <f>IF('Mapa final'!P279="","",'Mapa final'!P279)</f>
        <v/>
      </c>
      <c r="N276" s="428"/>
      <c r="O276" s="428"/>
      <c r="P276" s="428"/>
      <c r="Q276" s="429"/>
    </row>
    <row r="277" spans="1:17" ht="43.5" customHeight="1" x14ac:dyDescent="0.25">
      <c r="A277" s="118" t="s">
        <v>809</v>
      </c>
      <c r="B277" s="718"/>
      <c r="C277" s="720" t="str">
        <f>IF('Mapa final'!E280="","",'Mapa final'!E280)</f>
        <v/>
      </c>
      <c r="D277" s="722"/>
      <c r="E277" s="720" t="str">
        <f>IF('Mapa final'!D280="","",'Mapa final'!D280)</f>
        <v/>
      </c>
      <c r="F277" s="724" t="str">
        <f>IF('Mapa final'!H280="","",'Mapa final'!H280)</f>
        <v/>
      </c>
      <c r="G277" s="724" t="str">
        <f>IF('Mapa final'!L280="","",'Mapa final'!L280)</f>
        <v/>
      </c>
      <c r="H277" s="71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final'!Y280="","",'Mapa final'!Y280)</f>
        <v/>
      </c>
      <c r="J277" s="356" t="str">
        <f>IF('Mapa final'!AA280="","",'Mapa final'!AA280)</f>
        <v/>
      </c>
      <c r="K277" s="356" t="str">
        <f t="shared" si="4"/>
        <v/>
      </c>
      <c r="L277" s="356" t="str">
        <f>IF('Mapa final'!AD280="","",'Mapa final'!AD280)</f>
        <v/>
      </c>
      <c r="M277" s="357" t="str">
        <f>IF('Mapa final'!P280="","",'Mapa final'!P280)</f>
        <v/>
      </c>
      <c r="N277" s="428"/>
      <c r="O277" s="428"/>
      <c r="P277" s="428"/>
      <c r="Q277" s="429"/>
    </row>
    <row r="278" spans="1:17" ht="43.5" customHeight="1" x14ac:dyDescent="0.25">
      <c r="A278" s="118" t="s">
        <v>810</v>
      </c>
      <c r="B278" s="719"/>
      <c r="C278" s="721"/>
      <c r="D278" s="723"/>
      <c r="E278" s="721"/>
      <c r="F278" s="724"/>
      <c r="G278" s="724"/>
      <c r="H278" s="717"/>
      <c r="I278" s="356" t="str">
        <f>IF('Mapa final'!Y281="","",'Mapa final'!Y281)</f>
        <v/>
      </c>
      <c r="J278" s="356" t="str">
        <f>IF('Mapa final'!AA281="","",'Mapa final'!AA281)</f>
        <v/>
      </c>
      <c r="K278" s="356" t="str">
        <f t="shared" si="4"/>
        <v/>
      </c>
      <c r="L278" s="356" t="str">
        <f>IF('Mapa final'!AD281="","",'Mapa final'!AD281)</f>
        <v/>
      </c>
      <c r="M278" s="357" t="str">
        <f>IF('Mapa final'!P281="","",'Mapa final'!P281)</f>
        <v/>
      </c>
      <c r="N278" s="428"/>
      <c r="O278" s="428"/>
      <c r="P278" s="428"/>
      <c r="Q278" s="429"/>
    </row>
    <row r="279" spans="1:17" ht="43.5" customHeight="1" x14ac:dyDescent="0.25">
      <c r="A279" s="118" t="s">
        <v>811</v>
      </c>
      <c r="B279" s="719"/>
      <c r="C279" s="721"/>
      <c r="D279" s="723"/>
      <c r="E279" s="721"/>
      <c r="F279" s="724"/>
      <c r="G279" s="724"/>
      <c r="H279" s="717"/>
      <c r="I279" s="356" t="str">
        <f>IF('Mapa final'!Y282="","",'Mapa final'!Y282)</f>
        <v/>
      </c>
      <c r="J279" s="356" t="str">
        <f>IF('Mapa final'!AA282="","",'Mapa final'!AA282)</f>
        <v/>
      </c>
      <c r="K279" s="356" t="str">
        <f t="shared" si="4"/>
        <v/>
      </c>
      <c r="L279" s="356" t="str">
        <f>IF('Mapa final'!AD282="","",'Mapa final'!AD282)</f>
        <v/>
      </c>
      <c r="M279" s="357" t="str">
        <f>IF('Mapa final'!P282="","",'Mapa final'!P282)</f>
        <v/>
      </c>
      <c r="N279" s="428"/>
      <c r="O279" s="428"/>
      <c r="P279" s="428"/>
      <c r="Q279" s="429"/>
    </row>
    <row r="280" spans="1:17" ht="43.5" customHeight="1" x14ac:dyDescent="0.25">
      <c r="A280" s="118" t="s">
        <v>812</v>
      </c>
      <c r="B280" s="719"/>
      <c r="C280" s="721"/>
      <c r="D280" s="723"/>
      <c r="E280" s="721"/>
      <c r="F280" s="724"/>
      <c r="G280" s="724"/>
      <c r="H280" s="717"/>
      <c r="I280" s="356" t="str">
        <f>IF('Mapa final'!Y283="","",'Mapa final'!Y283)</f>
        <v/>
      </c>
      <c r="J280" s="356" t="str">
        <f>IF('Mapa final'!AA283="","",'Mapa final'!AA283)</f>
        <v/>
      </c>
      <c r="K280" s="356" t="str">
        <f t="shared" si="4"/>
        <v/>
      </c>
      <c r="L280" s="356" t="str">
        <f>IF('Mapa final'!AD283="","",'Mapa final'!AD283)</f>
        <v/>
      </c>
      <c r="M280" s="357" t="str">
        <f>IF('Mapa final'!P283="","",'Mapa final'!P283)</f>
        <v/>
      </c>
      <c r="N280" s="428"/>
      <c r="O280" s="428"/>
      <c r="P280" s="428"/>
      <c r="Q280" s="429"/>
    </row>
    <row r="281" spans="1:17" ht="43.5" customHeight="1" x14ac:dyDescent="0.25">
      <c r="A281" s="118" t="s">
        <v>813</v>
      </c>
      <c r="B281" s="719"/>
      <c r="C281" s="721"/>
      <c r="D281" s="723"/>
      <c r="E281" s="721"/>
      <c r="F281" s="724"/>
      <c r="G281" s="724"/>
      <c r="H281" s="717"/>
      <c r="I281" s="356" t="str">
        <f>IF('Mapa final'!Y284="","",'Mapa final'!Y284)</f>
        <v/>
      </c>
      <c r="J281" s="356" t="str">
        <f>IF('Mapa final'!AA284="","",'Mapa final'!AA284)</f>
        <v/>
      </c>
      <c r="K281" s="356" t="str">
        <f t="shared" si="4"/>
        <v/>
      </c>
      <c r="L281" s="356" t="str">
        <f>IF('Mapa final'!AD284="","",'Mapa final'!AD284)</f>
        <v/>
      </c>
      <c r="M281" s="357" t="str">
        <f>IF('Mapa final'!P284="","",'Mapa final'!P284)</f>
        <v/>
      </c>
      <c r="N281" s="428"/>
      <c r="O281" s="428"/>
      <c r="P281" s="428"/>
      <c r="Q281" s="429"/>
    </row>
    <row r="282" spans="1:17" ht="43.5" customHeight="1" x14ac:dyDescent="0.25">
      <c r="A282" s="118" t="s">
        <v>814</v>
      </c>
      <c r="B282" s="719"/>
      <c r="C282" s="721"/>
      <c r="D282" s="723"/>
      <c r="E282" s="721"/>
      <c r="F282" s="724"/>
      <c r="G282" s="724"/>
      <c r="H282" s="717"/>
      <c r="I282" s="356" t="str">
        <f>IF('Mapa final'!Y285="","",'Mapa final'!Y285)</f>
        <v/>
      </c>
      <c r="J282" s="356" t="str">
        <f>IF('Mapa final'!AA285="","",'Mapa final'!AA285)</f>
        <v/>
      </c>
      <c r="K282" s="356" t="str">
        <f t="shared" si="4"/>
        <v/>
      </c>
      <c r="L282" s="356" t="str">
        <f>IF('Mapa final'!AD285="","",'Mapa final'!AD285)</f>
        <v/>
      </c>
      <c r="M282" s="357" t="str">
        <f>IF('Mapa final'!P285="","",'Mapa final'!P285)</f>
        <v/>
      </c>
      <c r="N282" s="428"/>
      <c r="O282" s="428"/>
      <c r="P282" s="428"/>
      <c r="Q282" s="429"/>
    </row>
    <row r="283" spans="1:17" ht="43.5" customHeight="1" x14ac:dyDescent="0.25">
      <c r="A283" s="118" t="s">
        <v>815</v>
      </c>
      <c r="B283" s="718"/>
      <c r="C283" s="720" t="str">
        <f>IF('Mapa final'!E286="","",'Mapa final'!E286)</f>
        <v/>
      </c>
      <c r="D283" s="722"/>
      <c r="E283" s="720" t="str">
        <f>IF('Mapa final'!D286="","",'Mapa final'!D286)</f>
        <v/>
      </c>
      <c r="F283" s="724" t="str">
        <f>IF('Mapa final'!H286="","",'Mapa final'!H286)</f>
        <v/>
      </c>
      <c r="G283" s="724" t="str">
        <f>IF('Mapa final'!L286="","",'Mapa final'!L286)</f>
        <v/>
      </c>
      <c r="H283" s="71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final'!Y286="","",'Mapa final'!Y286)</f>
        <v/>
      </c>
      <c r="J283" s="356" t="str">
        <f>IF('Mapa final'!AA286="","",'Mapa final'!AA286)</f>
        <v/>
      </c>
      <c r="K283" s="356" t="str">
        <f t="shared" si="4"/>
        <v/>
      </c>
      <c r="L283" s="356" t="str">
        <f>IF('Mapa final'!AD286="","",'Mapa final'!AD286)</f>
        <v/>
      </c>
      <c r="M283" s="357" t="str">
        <f>IF('Mapa final'!P286="","",'Mapa final'!P286)</f>
        <v/>
      </c>
      <c r="N283" s="428"/>
      <c r="O283" s="428"/>
      <c r="P283" s="428"/>
      <c r="Q283" s="429"/>
    </row>
    <row r="284" spans="1:17" ht="43.5" customHeight="1" x14ac:dyDescent="0.25">
      <c r="A284" s="118" t="s">
        <v>816</v>
      </c>
      <c r="B284" s="719"/>
      <c r="C284" s="721"/>
      <c r="D284" s="723"/>
      <c r="E284" s="721"/>
      <c r="F284" s="724"/>
      <c r="G284" s="724"/>
      <c r="H284" s="717"/>
      <c r="I284" s="356" t="str">
        <f>IF('Mapa final'!Y287="","",'Mapa final'!Y287)</f>
        <v/>
      </c>
      <c r="J284" s="356" t="str">
        <f>IF('Mapa final'!AA287="","",'Mapa final'!AA287)</f>
        <v/>
      </c>
      <c r="K284" s="356" t="str">
        <f t="shared" si="4"/>
        <v/>
      </c>
      <c r="L284" s="356" t="str">
        <f>IF('Mapa final'!AD287="","",'Mapa final'!AD287)</f>
        <v/>
      </c>
      <c r="M284" s="357" t="str">
        <f>IF('Mapa final'!P287="","",'Mapa final'!P287)</f>
        <v/>
      </c>
      <c r="N284" s="428"/>
      <c r="O284" s="428"/>
      <c r="P284" s="428"/>
      <c r="Q284" s="429"/>
    </row>
    <row r="285" spans="1:17" ht="43.5" customHeight="1" x14ac:dyDescent="0.25">
      <c r="A285" s="118" t="s">
        <v>817</v>
      </c>
      <c r="B285" s="719"/>
      <c r="C285" s="721"/>
      <c r="D285" s="723"/>
      <c r="E285" s="721"/>
      <c r="F285" s="724"/>
      <c r="G285" s="724"/>
      <c r="H285" s="717"/>
      <c r="I285" s="356" t="str">
        <f>IF('Mapa final'!Y288="","",'Mapa final'!Y288)</f>
        <v/>
      </c>
      <c r="J285" s="356" t="str">
        <f>IF('Mapa final'!AA288="","",'Mapa final'!AA288)</f>
        <v/>
      </c>
      <c r="K285" s="356" t="str">
        <f t="shared" si="4"/>
        <v/>
      </c>
      <c r="L285" s="356" t="str">
        <f>IF('Mapa final'!AD288="","",'Mapa final'!AD288)</f>
        <v/>
      </c>
      <c r="M285" s="357" t="str">
        <f>IF('Mapa final'!P288="","",'Mapa final'!P288)</f>
        <v/>
      </c>
      <c r="N285" s="428"/>
      <c r="O285" s="428"/>
      <c r="P285" s="428"/>
      <c r="Q285" s="429"/>
    </row>
    <row r="286" spans="1:17" ht="43.5" customHeight="1" x14ac:dyDescent="0.25">
      <c r="A286" s="118" t="s">
        <v>818</v>
      </c>
      <c r="B286" s="719"/>
      <c r="C286" s="721"/>
      <c r="D286" s="723"/>
      <c r="E286" s="721"/>
      <c r="F286" s="724"/>
      <c r="G286" s="724"/>
      <c r="H286" s="717"/>
      <c r="I286" s="356" t="str">
        <f>IF('Mapa final'!Y289="","",'Mapa final'!Y289)</f>
        <v/>
      </c>
      <c r="J286" s="356" t="str">
        <f>IF('Mapa final'!AA289="","",'Mapa final'!AA289)</f>
        <v/>
      </c>
      <c r="K286" s="356" t="str">
        <f t="shared" si="4"/>
        <v/>
      </c>
      <c r="L286" s="356" t="str">
        <f>IF('Mapa final'!AD289="","",'Mapa final'!AD289)</f>
        <v/>
      </c>
      <c r="M286" s="357" t="str">
        <f>IF('Mapa final'!P289="","",'Mapa final'!P289)</f>
        <v/>
      </c>
      <c r="N286" s="428"/>
      <c r="O286" s="428"/>
      <c r="P286" s="428"/>
      <c r="Q286" s="429"/>
    </row>
    <row r="287" spans="1:17" ht="43.5" customHeight="1" x14ac:dyDescent="0.25">
      <c r="A287" s="118" t="s">
        <v>819</v>
      </c>
      <c r="B287" s="719"/>
      <c r="C287" s="721"/>
      <c r="D287" s="723"/>
      <c r="E287" s="721"/>
      <c r="F287" s="724"/>
      <c r="G287" s="724"/>
      <c r="H287" s="717"/>
      <c r="I287" s="356" t="str">
        <f>IF('Mapa final'!Y290="","",'Mapa final'!Y290)</f>
        <v/>
      </c>
      <c r="J287" s="356" t="str">
        <f>IF('Mapa final'!AA290="","",'Mapa final'!AA290)</f>
        <v/>
      </c>
      <c r="K287" s="356" t="str">
        <f t="shared" si="4"/>
        <v/>
      </c>
      <c r="L287" s="356" t="str">
        <f>IF('Mapa final'!AD290="","",'Mapa final'!AD290)</f>
        <v/>
      </c>
      <c r="M287" s="357" t="str">
        <f>IF('Mapa final'!P290="","",'Mapa final'!P290)</f>
        <v/>
      </c>
      <c r="N287" s="428"/>
      <c r="O287" s="428"/>
      <c r="P287" s="428"/>
      <c r="Q287" s="429"/>
    </row>
    <row r="288" spans="1:17" ht="43.5" customHeight="1" x14ac:dyDescent="0.25">
      <c r="A288" s="118" t="s">
        <v>820</v>
      </c>
      <c r="B288" s="719"/>
      <c r="C288" s="721"/>
      <c r="D288" s="723"/>
      <c r="E288" s="721"/>
      <c r="F288" s="724"/>
      <c r="G288" s="724"/>
      <c r="H288" s="717"/>
      <c r="I288" s="356" t="str">
        <f>IF('Mapa final'!Y291="","",'Mapa final'!Y291)</f>
        <v/>
      </c>
      <c r="J288" s="356" t="str">
        <f>IF('Mapa final'!AA291="","",'Mapa final'!AA291)</f>
        <v/>
      </c>
      <c r="K288" s="356" t="str">
        <f t="shared" si="4"/>
        <v/>
      </c>
      <c r="L288" s="356" t="str">
        <f>IF('Mapa final'!AD291="","",'Mapa final'!AD291)</f>
        <v/>
      </c>
      <c r="M288" s="357" t="str">
        <f>IF('Mapa final'!P291="","",'Mapa final'!P291)</f>
        <v/>
      </c>
      <c r="N288" s="428"/>
      <c r="O288" s="428"/>
      <c r="P288" s="428"/>
      <c r="Q288" s="429"/>
    </row>
    <row r="289" spans="1:17" ht="43.5" customHeight="1" x14ac:dyDescent="0.25">
      <c r="A289" s="118" t="s">
        <v>821</v>
      </c>
      <c r="B289" s="718"/>
      <c r="C289" s="720" t="str">
        <f>IF('Mapa final'!E292="","",'Mapa final'!E292)</f>
        <v/>
      </c>
      <c r="D289" s="722"/>
      <c r="E289" s="720" t="str">
        <f>IF('Mapa final'!D292="","",'Mapa final'!D292)</f>
        <v/>
      </c>
      <c r="F289" s="724" t="str">
        <f>IF('Mapa final'!H292="","",'Mapa final'!H292)</f>
        <v/>
      </c>
      <c r="G289" s="724" t="str">
        <f>IF('Mapa final'!L292="","",'Mapa final'!L292)</f>
        <v/>
      </c>
      <c r="H289" s="71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final'!Y292="","",'Mapa final'!Y292)</f>
        <v/>
      </c>
      <c r="J289" s="356" t="str">
        <f>IF('Mapa final'!AA292="","",'Mapa final'!AA292)</f>
        <v/>
      </c>
      <c r="K289" s="356" t="str">
        <f t="shared" si="4"/>
        <v/>
      </c>
      <c r="L289" s="356" t="str">
        <f>IF('Mapa final'!AD292="","",'Mapa final'!AD292)</f>
        <v/>
      </c>
      <c r="M289" s="357" t="str">
        <f>IF('Mapa final'!P292="","",'Mapa final'!P292)</f>
        <v/>
      </c>
      <c r="N289" s="428"/>
      <c r="O289" s="428"/>
      <c r="P289" s="428"/>
      <c r="Q289" s="429"/>
    </row>
    <row r="290" spans="1:17" ht="43.5" customHeight="1" x14ac:dyDescent="0.25">
      <c r="A290" s="118" t="s">
        <v>822</v>
      </c>
      <c r="B290" s="719"/>
      <c r="C290" s="721"/>
      <c r="D290" s="723"/>
      <c r="E290" s="721"/>
      <c r="F290" s="724"/>
      <c r="G290" s="724"/>
      <c r="H290" s="717"/>
      <c r="I290" s="356" t="str">
        <f>IF('Mapa final'!Y293="","",'Mapa final'!Y293)</f>
        <v/>
      </c>
      <c r="J290" s="356" t="str">
        <f>IF('Mapa final'!AA293="","",'Mapa final'!AA293)</f>
        <v/>
      </c>
      <c r="K290" s="356" t="str">
        <f t="shared" si="4"/>
        <v/>
      </c>
      <c r="L290" s="356" t="str">
        <f>IF('Mapa final'!AD293="","",'Mapa final'!AD293)</f>
        <v/>
      </c>
      <c r="M290" s="357" t="str">
        <f>IF('Mapa final'!P293="","",'Mapa final'!P293)</f>
        <v/>
      </c>
      <c r="N290" s="428"/>
      <c r="O290" s="428"/>
      <c r="P290" s="428"/>
      <c r="Q290" s="429"/>
    </row>
    <row r="291" spans="1:17" ht="43.5" customHeight="1" x14ac:dyDescent="0.25">
      <c r="A291" s="118" t="s">
        <v>823</v>
      </c>
      <c r="B291" s="719"/>
      <c r="C291" s="721"/>
      <c r="D291" s="723"/>
      <c r="E291" s="721"/>
      <c r="F291" s="724"/>
      <c r="G291" s="724"/>
      <c r="H291" s="717"/>
      <c r="I291" s="356" t="str">
        <f>IF('Mapa final'!Y294="","",'Mapa final'!Y294)</f>
        <v/>
      </c>
      <c r="J291" s="356" t="str">
        <f>IF('Mapa final'!AA294="","",'Mapa final'!AA294)</f>
        <v/>
      </c>
      <c r="K291" s="356" t="str">
        <f t="shared" si="4"/>
        <v/>
      </c>
      <c r="L291" s="356" t="str">
        <f>IF('Mapa final'!AD294="","",'Mapa final'!AD294)</f>
        <v/>
      </c>
      <c r="M291" s="357" t="str">
        <f>IF('Mapa final'!P294="","",'Mapa final'!P294)</f>
        <v/>
      </c>
      <c r="N291" s="428"/>
      <c r="O291" s="428"/>
      <c r="P291" s="428"/>
      <c r="Q291" s="429"/>
    </row>
    <row r="292" spans="1:17" ht="43.5" customHeight="1" x14ac:dyDescent="0.25">
      <c r="A292" s="118" t="s">
        <v>824</v>
      </c>
      <c r="B292" s="719"/>
      <c r="C292" s="721"/>
      <c r="D292" s="723"/>
      <c r="E292" s="721"/>
      <c r="F292" s="724"/>
      <c r="G292" s="724"/>
      <c r="H292" s="717"/>
      <c r="I292" s="356" t="str">
        <f>IF('Mapa final'!Y295="","",'Mapa final'!Y295)</f>
        <v/>
      </c>
      <c r="J292" s="356" t="str">
        <f>IF('Mapa final'!AA295="","",'Mapa final'!AA295)</f>
        <v/>
      </c>
      <c r="K292" s="356" t="str">
        <f t="shared" si="4"/>
        <v/>
      </c>
      <c r="L292" s="356" t="str">
        <f>IF('Mapa final'!AD295="","",'Mapa final'!AD295)</f>
        <v/>
      </c>
      <c r="M292" s="357" t="str">
        <f>IF('Mapa final'!P295="","",'Mapa final'!P295)</f>
        <v/>
      </c>
      <c r="N292" s="428"/>
      <c r="O292" s="428"/>
      <c r="P292" s="428"/>
      <c r="Q292" s="429"/>
    </row>
    <row r="293" spans="1:17" ht="43.5" customHeight="1" x14ac:dyDescent="0.25">
      <c r="A293" s="118" t="s">
        <v>825</v>
      </c>
      <c r="B293" s="719"/>
      <c r="C293" s="721"/>
      <c r="D293" s="723"/>
      <c r="E293" s="721"/>
      <c r="F293" s="724"/>
      <c r="G293" s="724"/>
      <c r="H293" s="717"/>
      <c r="I293" s="356" t="str">
        <f>IF('Mapa final'!Y296="","",'Mapa final'!Y296)</f>
        <v/>
      </c>
      <c r="J293" s="356" t="str">
        <f>IF('Mapa final'!AA296="","",'Mapa final'!AA296)</f>
        <v/>
      </c>
      <c r="K293" s="356" t="str">
        <f t="shared" si="4"/>
        <v/>
      </c>
      <c r="L293" s="356" t="str">
        <f>IF('Mapa final'!AD296="","",'Mapa final'!AD296)</f>
        <v/>
      </c>
      <c r="M293" s="357" t="str">
        <f>IF('Mapa final'!P296="","",'Mapa final'!P296)</f>
        <v/>
      </c>
      <c r="N293" s="428"/>
      <c r="O293" s="428"/>
      <c r="P293" s="428"/>
      <c r="Q293" s="429"/>
    </row>
    <row r="294" spans="1:17" ht="43.5" customHeight="1" x14ac:dyDescent="0.25">
      <c r="A294" s="118" t="s">
        <v>826</v>
      </c>
      <c r="B294" s="719"/>
      <c r="C294" s="721"/>
      <c r="D294" s="723"/>
      <c r="E294" s="721"/>
      <c r="F294" s="724"/>
      <c r="G294" s="724"/>
      <c r="H294" s="717"/>
      <c r="I294" s="356" t="str">
        <f>IF('Mapa final'!Y297="","",'Mapa final'!Y297)</f>
        <v/>
      </c>
      <c r="J294" s="356" t="str">
        <f>IF('Mapa final'!AA297="","",'Mapa final'!AA297)</f>
        <v/>
      </c>
      <c r="K294" s="356" t="str">
        <f t="shared" si="4"/>
        <v/>
      </c>
      <c r="L294" s="356" t="str">
        <f>IF('Mapa final'!AD297="","",'Mapa final'!AD297)</f>
        <v/>
      </c>
      <c r="M294" s="357" t="str">
        <f>IF('Mapa final'!P297="","",'Mapa final'!P297)</f>
        <v/>
      </c>
      <c r="N294" s="428"/>
      <c r="O294" s="428"/>
      <c r="P294" s="428"/>
      <c r="Q294" s="429"/>
    </row>
    <row r="295" spans="1:17" ht="43.5" customHeight="1" x14ac:dyDescent="0.25">
      <c r="A295" s="118" t="s">
        <v>827</v>
      </c>
      <c r="B295" s="718"/>
      <c r="C295" s="720" t="str">
        <f>IF('Mapa final'!E298="","",'Mapa final'!E298)</f>
        <v/>
      </c>
      <c r="D295" s="722"/>
      <c r="E295" s="720" t="str">
        <f>IF('Mapa final'!D298="","",'Mapa final'!D298)</f>
        <v/>
      </c>
      <c r="F295" s="724" t="str">
        <f>IF('Mapa final'!H298="","",'Mapa final'!H298)</f>
        <v/>
      </c>
      <c r="G295" s="724" t="str">
        <f>IF('Mapa final'!L298="","",'Mapa final'!L298)</f>
        <v/>
      </c>
      <c r="H295" s="71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final'!Y298="","",'Mapa final'!Y298)</f>
        <v/>
      </c>
      <c r="J295" s="356" t="str">
        <f>IF('Mapa final'!AA298="","",'Mapa final'!AA298)</f>
        <v/>
      </c>
      <c r="K295" s="356" t="str">
        <f t="shared" si="4"/>
        <v/>
      </c>
      <c r="L295" s="356" t="str">
        <f>IF('Mapa final'!AD298="","",'Mapa final'!AD298)</f>
        <v/>
      </c>
      <c r="M295" s="357" t="str">
        <f>IF('Mapa final'!P298="","",'Mapa final'!P298)</f>
        <v/>
      </c>
      <c r="N295" s="428"/>
      <c r="O295" s="428"/>
      <c r="P295" s="428"/>
      <c r="Q295" s="429"/>
    </row>
    <row r="296" spans="1:17" ht="43.5" customHeight="1" x14ac:dyDescent="0.25">
      <c r="A296" s="118" t="s">
        <v>828</v>
      </c>
      <c r="B296" s="719"/>
      <c r="C296" s="721"/>
      <c r="D296" s="723"/>
      <c r="E296" s="721"/>
      <c r="F296" s="724"/>
      <c r="G296" s="724"/>
      <c r="H296" s="717"/>
      <c r="I296" s="356" t="str">
        <f>IF('Mapa final'!Y299="","",'Mapa final'!Y299)</f>
        <v/>
      </c>
      <c r="J296" s="356" t="str">
        <f>IF('Mapa final'!AA299="","",'Mapa final'!AA299)</f>
        <v/>
      </c>
      <c r="K296" s="356" t="str">
        <f t="shared" si="4"/>
        <v/>
      </c>
      <c r="L296" s="356" t="str">
        <f>IF('Mapa final'!AD299="","",'Mapa final'!AD299)</f>
        <v/>
      </c>
      <c r="M296" s="357" t="str">
        <f>IF('Mapa final'!P299="","",'Mapa final'!P299)</f>
        <v/>
      </c>
      <c r="N296" s="428"/>
      <c r="O296" s="428"/>
      <c r="P296" s="428"/>
      <c r="Q296" s="429"/>
    </row>
    <row r="297" spans="1:17" ht="43.5" customHeight="1" x14ac:dyDescent="0.25">
      <c r="A297" s="118" t="s">
        <v>829</v>
      </c>
      <c r="B297" s="719"/>
      <c r="C297" s="721"/>
      <c r="D297" s="723"/>
      <c r="E297" s="721"/>
      <c r="F297" s="724"/>
      <c r="G297" s="724"/>
      <c r="H297" s="717"/>
      <c r="I297" s="356" t="str">
        <f>IF('Mapa final'!Y300="","",'Mapa final'!Y300)</f>
        <v/>
      </c>
      <c r="J297" s="356" t="str">
        <f>IF('Mapa final'!AA300="","",'Mapa final'!AA300)</f>
        <v/>
      </c>
      <c r="K297" s="356" t="str">
        <f t="shared" si="4"/>
        <v/>
      </c>
      <c r="L297" s="356" t="str">
        <f>IF('Mapa final'!AD300="","",'Mapa final'!AD300)</f>
        <v/>
      </c>
      <c r="M297" s="357" t="str">
        <f>IF('Mapa final'!P300="","",'Mapa final'!P300)</f>
        <v/>
      </c>
      <c r="N297" s="428"/>
      <c r="O297" s="428"/>
      <c r="P297" s="428"/>
      <c r="Q297" s="429"/>
    </row>
    <row r="298" spans="1:17" ht="43.5" customHeight="1" x14ac:dyDescent="0.25">
      <c r="A298" s="118" t="s">
        <v>830</v>
      </c>
      <c r="B298" s="719"/>
      <c r="C298" s="721"/>
      <c r="D298" s="723"/>
      <c r="E298" s="721"/>
      <c r="F298" s="724"/>
      <c r="G298" s="724"/>
      <c r="H298" s="717"/>
      <c r="I298" s="356" t="str">
        <f>IF('Mapa final'!Y301="","",'Mapa final'!Y301)</f>
        <v/>
      </c>
      <c r="J298" s="356" t="str">
        <f>IF('Mapa final'!AA301="","",'Mapa final'!AA301)</f>
        <v/>
      </c>
      <c r="K298" s="356" t="str">
        <f t="shared" si="4"/>
        <v/>
      </c>
      <c r="L298" s="356" t="str">
        <f>IF('Mapa final'!AD301="","",'Mapa final'!AD301)</f>
        <v/>
      </c>
      <c r="M298" s="357" t="str">
        <f>IF('Mapa final'!P301="","",'Mapa final'!P301)</f>
        <v/>
      </c>
      <c r="N298" s="428"/>
      <c r="O298" s="428"/>
      <c r="P298" s="428"/>
      <c r="Q298" s="429"/>
    </row>
    <row r="299" spans="1:17" ht="43.5" customHeight="1" x14ac:dyDescent="0.25">
      <c r="A299" s="118" t="s">
        <v>831</v>
      </c>
      <c r="B299" s="719"/>
      <c r="C299" s="721"/>
      <c r="D299" s="723"/>
      <c r="E299" s="721"/>
      <c r="F299" s="724"/>
      <c r="G299" s="724"/>
      <c r="H299" s="717"/>
      <c r="I299" s="356" t="str">
        <f>IF('Mapa final'!Y302="","",'Mapa final'!Y302)</f>
        <v/>
      </c>
      <c r="J299" s="356" t="str">
        <f>IF('Mapa final'!AA302="","",'Mapa final'!AA302)</f>
        <v/>
      </c>
      <c r="K299" s="356" t="str">
        <f t="shared" si="4"/>
        <v/>
      </c>
      <c r="L299" s="356" t="str">
        <f>IF('Mapa final'!AD302="","",'Mapa final'!AD302)</f>
        <v/>
      </c>
      <c r="M299" s="357" t="str">
        <f>IF('Mapa final'!P302="","",'Mapa final'!P302)</f>
        <v/>
      </c>
      <c r="N299" s="428"/>
      <c r="O299" s="428"/>
      <c r="P299" s="428"/>
      <c r="Q299" s="429"/>
    </row>
    <row r="300" spans="1:17" ht="43.5" customHeight="1" x14ac:dyDescent="0.25">
      <c r="A300" s="118" t="s">
        <v>832</v>
      </c>
      <c r="B300" s="719"/>
      <c r="C300" s="721"/>
      <c r="D300" s="723"/>
      <c r="E300" s="721"/>
      <c r="F300" s="724"/>
      <c r="G300" s="724"/>
      <c r="H300" s="717"/>
      <c r="I300" s="356" t="str">
        <f>IF('Mapa final'!Y303="","",'Mapa final'!Y303)</f>
        <v/>
      </c>
      <c r="J300" s="356" t="str">
        <f>IF('Mapa final'!AA303="","",'Mapa final'!AA303)</f>
        <v/>
      </c>
      <c r="K300" s="356" t="str">
        <f t="shared" si="4"/>
        <v/>
      </c>
      <c r="L300" s="356" t="str">
        <f>IF('Mapa final'!AD303="","",'Mapa final'!AD303)</f>
        <v/>
      </c>
      <c r="M300" s="357" t="str">
        <f>IF('Mapa final'!P303="","",'Mapa final'!P303)</f>
        <v/>
      </c>
      <c r="N300" s="428"/>
      <c r="O300" s="428"/>
      <c r="P300" s="428"/>
      <c r="Q300" s="429"/>
    </row>
    <row r="301" spans="1:17" ht="43.5" customHeight="1" x14ac:dyDescent="0.25">
      <c r="A301" s="118" t="s">
        <v>833</v>
      </c>
      <c r="B301" s="718"/>
      <c r="C301" s="720" t="str">
        <f>IF('Mapa final'!E304="","",'Mapa final'!E304)</f>
        <v/>
      </c>
      <c r="D301" s="722"/>
      <c r="E301" s="720" t="str">
        <f>IF('Mapa final'!D304="","",'Mapa final'!D304)</f>
        <v/>
      </c>
      <c r="F301" s="724" t="str">
        <f>IF('Mapa final'!H304="","",'Mapa final'!H304)</f>
        <v/>
      </c>
      <c r="G301" s="724" t="str">
        <f>IF('Mapa final'!L304="","",'Mapa final'!L304)</f>
        <v/>
      </c>
      <c r="H301" s="71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final'!Y304="","",'Mapa final'!Y304)</f>
        <v/>
      </c>
      <c r="J301" s="356" t="str">
        <f>IF('Mapa final'!AA304="","",'Mapa final'!AA304)</f>
        <v/>
      </c>
      <c r="K301" s="356" t="str">
        <f t="shared" si="4"/>
        <v/>
      </c>
      <c r="L301" s="356" t="str">
        <f>IF('Mapa final'!AD304="","",'Mapa final'!AD304)</f>
        <v/>
      </c>
      <c r="M301" s="357" t="str">
        <f>IF('Mapa final'!P304="","",'Mapa final'!P304)</f>
        <v/>
      </c>
      <c r="N301" s="428"/>
      <c r="O301" s="428"/>
      <c r="P301" s="428"/>
      <c r="Q301" s="429"/>
    </row>
    <row r="302" spans="1:17" ht="43.5" customHeight="1" x14ac:dyDescent="0.25">
      <c r="A302" s="118" t="s">
        <v>834</v>
      </c>
      <c r="B302" s="719"/>
      <c r="C302" s="721"/>
      <c r="D302" s="723"/>
      <c r="E302" s="721"/>
      <c r="F302" s="724"/>
      <c r="G302" s="724"/>
      <c r="H302" s="717"/>
      <c r="I302" s="356" t="str">
        <f>IF('Mapa final'!Y305="","",'Mapa final'!Y305)</f>
        <v/>
      </c>
      <c r="J302" s="356" t="str">
        <f>IF('Mapa final'!AA305="","",'Mapa final'!AA305)</f>
        <v/>
      </c>
      <c r="K302" s="356" t="str">
        <f t="shared" si="4"/>
        <v/>
      </c>
      <c r="L302" s="356" t="str">
        <f>IF('Mapa final'!AD305="","",'Mapa final'!AD305)</f>
        <v/>
      </c>
      <c r="M302" s="357" t="str">
        <f>IF('Mapa final'!P305="","",'Mapa final'!P305)</f>
        <v/>
      </c>
      <c r="N302" s="428"/>
      <c r="O302" s="428"/>
      <c r="P302" s="428"/>
      <c r="Q302" s="429"/>
    </row>
    <row r="303" spans="1:17" ht="43.5" customHeight="1" x14ac:dyDescent="0.25">
      <c r="A303" s="118" t="s">
        <v>835</v>
      </c>
      <c r="B303" s="719"/>
      <c r="C303" s="721"/>
      <c r="D303" s="723"/>
      <c r="E303" s="721"/>
      <c r="F303" s="724"/>
      <c r="G303" s="724"/>
      <c r="H303" s="717"/>
      <c r="I303" s="356" t="str">
        <f>IF('Mapa final'!Y306="","",'Mapa final'!Y306)</f>
        <v/>
      </c>
      <c r="J303" s="356" t="str">
        <f>IF('Mapa final'!AA306="","",'Mapa final'!AA306)</f>
        <v/>
      </c>
      <c r="K303" s="356" t="str">
        <f t="shared" si="4"/>
        <v/>
      </c>
      <c r="L303" s="356" t="str">
        <f>IF('Mapa final'!AD306="","",'Mapa final'!AD306)</f>
        <v/>
      </c>
      <c r="M303" s="357" t="str">
        <f>IF('Mapa final'!P306="","",'Mapa final'!P306)</f>
        <v/>
      </c>
      <c r="N303" s="428"/>
      <c r="O303" s="428"/>
      <c r="P303" s="428"/>
      <c r="Q303" s="429"/>
    </row>
    <row r="304" spans="1:17" ht="43.5" customHeight="1" x14ac:dyDescent="0.25">
      <c r="A304" s="118" t="s">
        <v>836</v>
      </c>
      <c r="B304" s="719"/>
      <c r="C304" s="721"/>
      <c r="D304" s="723"/>
      <c r="E304" s="721"/>
      <c r="F304" s="724"/>
      <c r="G304" s="724"/>
      <c r="H304" s="717"/>
      <c r="I304" s="356" t="str">
        <f>IF('Mapa final'!Y307="","",'Mapa final'!Y307)</f>
        <v/>
      </c>
      <c r="J304" s="356" t="str">
        <f>IF('Mapa final'!AA307="","",'Mapa final'!AA307)</f>
        <v/>
      </c>
      <c r="K304" s="356" t="str">
        <f t="shared" si="4"/>
        <v/>
      </c>
      <c r="L304" s="356" t="str">
        <f>IF('Mapa final'!AD307="","",'Mapa final'!AD307)</f>
        <v/>
      </c>
      <c r="M304" s="357" t="str">
        <f>IF('Mapa final'!P307="","",'Mapa final'!P307)</f>
        <v/>
      </c>
      <c r="N304" s="428"/>
      <c r="O304" s="428"/>
      <c r="P304" s="428"/>
      <c r="Q304" s="429"/>
    </row>
    <row r="305" spans="1:17" ht="43.5" customHeight="1" x14ac:dyDescent="0.25">
      <c r="A305" s="118" t="s">
        <v>837</v>
      </c>
      <c r="B305" s="719"/>
      <c r="C305" s="721"/>
      <c r="D305" s="723"/>
      <c r="E305" s="721"/>
      <c r="F305" s="724"/>
      <c r="G305" s="724"/>
      <c r="H305" s="717"/>
      <c r="I305" s="356" t="str">
        <f>IF('Mapa final'!Y308="","",'Mapa final'!Y308)</f>
        <v/>
      </c>
      <c r="J305" s="356" t="str">
        <f>IF('Mapa final'!AA308="","",'Mapa final'!AA308)</f>
        <v/>
      </c>
      <c r="K305" s="356" t="str">
        <f t="shared" si="4"/>
        <v/>
      </c>
      <c r="L305" s="356" t="str">
        <f>IF('Mapa final'!AD308="","",'Mapa final'!AD308)</f>
        <v/>
      </c>
      <c r="M305" s="357" t="str">
        <f>IF('Mapa final'!P308="","",'Mapa final'!P308)</f>
        <v/>
      </c>
      <c r="N305" s="428"/>
      <c r="O305" s="428"/>
      <c r="P305" s="428"/>
      <c r="Q305" s="429"/>
    </row>
    <row r="306" spans="1:17" ht="43.5" customHeight="1" x14ac:dyDescent="0.25">
      <c r="A306" s="118" t="s">
        <v>838</v>
      </c>
      <c r="B306" s="719"/>
      <c r="C306" s="721"/>
      <c r="D306" s="723"/>
      <c r="E306" s="721"/>
      <c r="F306" s="724"/>
      <c r="G306" s="724"/>
      <c r="H306" s="717"/>
      <c r="I306" s="356" t="str">
        <f>IF('Mapa final'!Y309="","",'Mapa final'!Y309)</f>
        <v/>
      </c>
      <c r="J306" s="356" t="str">
        <f>IF('Mapa final'!AA309="","",'Mapa final'!AA309)</f>
        <v/>
      </c>
      <c r="K306" s="356" t="str">
        <f t="shared" si="4"/>
        <v/>
      </c>
      <c r="L306" s="356" t="str">
        <f>IF('Mapa final'!AD309="","",'Mapa final'!AD309)</f>
        <v/>
      </c>
      <c r="M306" s="357" t="str">
        <f>IF('Mapa final'!P309="","",'Mapa final'!P309)</f>
        <v/>
      </c>
      <c r="N306" s="428"/>
      <c r="O306" s="428"/>
      <c r="P306" s="428"/>
      <c r="Q306" s="429"/>
    </row>
    <row r="307" spans="1:17" ht="43.5" customHeight="1" x14ac:dyDescent="0.25">
      <c r="A307" s="118" t="s">
        <v>839</v>
      </c>
      <c r="B307" s="718"/>
      <c r="C307" s="720" t="str">
        <f>IF('Mapa final'!E310="","",'Mapa final'!E310)</f>
        <v/>
      </c>
      <c r="D307" s="722"/>
      <c r="E307" s="720" t="str">
        <f>IF('Mapa final'!D310="","",'Mapa final'!D310)</f>
        <v/>
      </c>
      <c r="F307" s="724" t="str">
        <f>IF('Mapa final'!H310="","",'Mapa final'!H310)</f>
        <v/>
      </c>
      <c r="G307" s="724" t="str">
        <f>IF('Mapa final'!L310="","",'Mapa final'!L310)</f>
        <v/>
      </c>
      <c r="H307" s="71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final'!Y310="","",'Mapa final'!Y310)</f>
        <v/>
      </c>
      <c r="J307" s="356" t="str">
        <f>IF('Mapa final'!AA310="","",'Mapa final'!AA310)</f>
        <v/>
      </c>
      <c r="K307" s="356" t="str">
        <f t="shared" si="4"/>
        <v/>
      </c>
      <c r="L307" s="356" t="str">
        <f>IF('Mapa final'!AD310="","",'Mapa final'!AD310)</f>
        <v/>
      </c>
      <c r="M307" s="357" t="str">
        <f>IF('Mapa final'!P310="","",'Mapa final'!P310)</f>
        <v/>
      </c>
      <c r="N307" s="428"/>
      <c r="O307" s="428"/>
      <c r="P307" s="428"/>
      <c r="Q307" s="429"/>
    </row>
    <row r="308" spans="1:17" ht="43.5" customHeight="1" x14ac:dyDescent="0.25">
      <c r="A308" s="118" t="s">
        <v>840</v>
      </c>
      <c r="B308" s="719"/>
      <c r="C308" s="721"/>
      <c r="D308" s="723"/>
      <c r="E308" s="721"/>
      <c r="F308" s="724"/>
      <c r="G308" s="724"/>
      <c r="H308" s="717"/>
      <c r="I308" s="356" t="str">
        <f>IF('Mapa final'!Y311="","",'Mapa final'!Y311)</f>
        <v/>
      </c>
      <c r="J308" s="356" t="str">
        <f>IF('Mapa final'!AA311="","",'Mapa final'!AA311)</f>
        <v/>
      </c>
      <c r="K308" s="356" t="str">
        <f t="shared" si="4"/>
        <v/>
      </c>
      <c r="L308" s="356" t="str">
        <f>IF('Mapa final'!AD311="","",'Mapa final'!AD311)</f>
        <v/>
      </c>
      <c r="M308" s="357" t="str">
        <f>IF('Mapa final'!P311="","",'Mapa final'!P311)</f>
        <v/>
      </c>
      <c r="N308" s="428"/>
      <c r="O308" s="428"/>
      <c r="P308" s="428"/>
      <c r="Q308" s="429"/>
    </row>
    <row r="309" spans="1:17" ht="43.5" customHeight="1" x14ac:dyDescent="0.25">
      <c r="A309" s="118" t="s">
        <v>841</v>
      </c>
      <c r="B309" s="719"/>
      <c r="C309" s="721"/>
      <c r="D309" s="723"/>
      <c r="E309" s="721"/>
      <c r="F309" s="724"/>
      <c r="G309" s="724"/>
      <c r="H309" s="717"/>
      <c r="I309" s="356" t="str">
        <f>IF('Mapa final'!Y312="","",'Mapa final'!Y312)</f>
        <v/>
      </c>
      <c r="J309" s="356" t="str">
        <f>IF('Mapa final'!AA312="","",'Mapa final'!AA312)</f>
        <v/>
      </c>
      <c r="K309" s="356" t="str">
        <f t="shared" si="4"/>
        <v/>
      </c>
      <c r="L309" s="356" t="str">
        <f>IF('Mapa final'!AD312="","",'Mapa final'!AD312)</f>
        <v/>
      </c>
      <c r="M309" s="357" t="str">
        <f>IF('Mapa final'!P312="","",'Mapa final'!P312)</f>
        <v/>
      </c>
      <c r="N309" s="428"/>
      <c r="O309" s="428"/>
      <c r="P309" s="428"/>
      <c r="Q309" s="429"/>
    </row>
    <row r="310" spans="1:17" ht="43.5" customHeight="1" x14ac:dyDescent="0.25">
      <c r="A310" s="118" t="s">
        <v>842</v>
      </c>
      <c r="B310" s="719"/>
      <c r="C310" s="721"/>
      <c r="D310" s="723"/>
      <c r="E310" s="721"/>
      <c r="F310" s="724"/>
      <c r="G310" s="724"/>
      <c r="H310" s="717"/>
      <c r="I310" s="356" t="str">
        <f>IF('Mapa final'!Y313="","",'Mapa final'!Y313)</f>
        <v/>
      </c>
      <c r="J310" s="356" t="str">
        <f>IF('Mapa final'!AA313="","",'Mapa final'!AA313)</f>
        <v/>
      </c>
      <c r="K310" s="356" t="str">
        <f t="shared" si="4"/>
        <v/>
      </c>
      <c r="L310" s="356" t="str">
        <f>IF('Mapa final'!AD313="","",'Mapa final'!AD313)</f>
        <v/>
      </c>
      <c r="M310" s="357" t="str">
        <f>IF('Mapa final'!P313="","",'Mapa final'!P313)</f>
        <v/>
      </c>
      <c r="N310" s="428"/>
      <c r="O310" s="428"/>
      <c r="P310" s="428"/>
      <c r="Q310" s="429"/>
    </row>
    <row r="311" spans="1:17" ht="43.5" customHeight="1" x14ac:dyDescent="0.25">
      <c r="A311" s="118" t="s">
        <v>843</v>
      </c>
      <c r="B311" s="719"/>
      <c r="C311" s="721"/>
      <c r="D311" s="723"/>
      <c r="E311" s="721"/>
      <c r="F311" s="724"/>
      <c r="G311" s="724"/>
      <c r="H311" s="717"/>
      <c r="I311" s="356" t="str">
        <f>IF('Mapa final'!Y314="","",'Mapa final'!Y314)</f>
        <v/>
      </c>
      <c r="J311" s="356" t="str">
        <f>IF('Mapa final'!AA314="","",'Mapa final'!AA314)</f>
        <v/>
      </c>
      <c r="K311" s="356" t="str">
        <f t="shared" si="4"/>
        <v/>
      </c>
      <c r="L311" s="356" t="str">
        <f>IF('Mapa final'!AD314="","",'Mapa final'!AD314)</f>
        <v/>
      </c>
      <c r="M311" s="357" t="str">
        <f>IF('Mapa final'!P314="","",'Mapa final'!P314)</f>
        <v/>
      </c>
      <c r="N311" s="428"/>
      <c r="O311" s="428"/>
      <c r="P311" s="428"/>
      <c r="Q311" s="429"/>
    </row>
    <row r="312" spans="1:17" ht="43.5" customHeight="1" x14ac:dyDescent="0.25">
      <c r="A312" s="118" t="s">
        <v>844</v>
      </c>
      <c r="B312" s="719"/>
      <c r="C312" s="721"/>
      <c r="D312" s="723"/>
      <c r="E312" s="721"/>
      <c r="F312" s="724"/>
      <c r="G312" s="724"/>
      <c r="H312" s="717"/>
      <c r="I312" s="356" t="str">
        <f>IF('Mapa final'!Y315="","",'Mapa final'!Y315)</f>
        <v/>
      </c>
      <c r="J312" s="356" t="str">
        <f>IF('Mapa final'!AA315="","",'Mapa final'!AA315)</f>
        <v/>
      </c>
      <c r="K312" s="356" t="str">
        <f t="shared" si="4"/>
        <v/>
      </c>
      <c r="L312" s="356" t="str">
        <f>IF('Mapa final'!AD315="","",'Mapa final'!AD315)</f>
        <v/>
      </c>
      <c r="M312" s="357" t="str">
        <f>IF('Mapa final'!P315="","",'Mapa final'!P315)</f>
        <v/>
      </c>
      <c r="N312" s="428"/>
      <c r="O312" s="428"/>
      <c r="P312" s="428"/>
      <c r="Q312" s="429"/>
    </row>
    <row r="313" spans="1:17" ht="43.5" customHeight="1" x14ac:dyDescent="0.25">
      <c r="A313" s="118" t="s">
        <v>845</v>
      </c>
      <c r="B313" s="718"/>
      <c r="C313" s="720" t="str">
        <f>IF('Mapa final'!E316="","",'Mapa final'!E316)</f>
        <v/>
      </c>
      <c r="D313" s="722"/>
      <c r="E313" s="720" t="str">
        <f>IF('Mapa final'!D316="","",'Mapa final'!D316)</f>
        <v/>
      </c>
      <c r="F313" s="724" t="str">
        <f>IF('Mapa final'!H316="","",'Mapa final'!H316)</f>
        <v/>
      </c>
      <c r="G313" s="724" t="str">
        <f>IF('Mapa final'!L316="","",'Mapa final'!L316)</f>
        <v/>
      </c>
      <c r="H313" s="71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final'!Y316="","",'Mapa final'!Y316)</f>
        <v/>
      </c>
      <c r="J313" s="356" t="str">
        <f>IF('Mapa final'!AA316="","",'Mapa final'!AA316)</f>
        <v/>
      </c>
      <c r="K313" s="356" t="str">
        <f t="shared" si="4"/>
        <v/>
      </c>
      <c r="L313" s="356" t="str">
        <f>IF('Mapa final'!AD316="","",'Mapa final'!AD316)</f>
        <v/>
      </c>
      <c r="M313" s="357" t="str">
        <f>IF('Mapa final'!P316="","",'Mapa final'!P316)</f>
        <v/>
      </c>
      <c r="N313" s="428"/>
      <c r="O313" s="428"/>
      <c r="P313" s="428"/>
      <c r="Q313" s="429"/>
    </row>
    <row r="314" spans="1:17" ht="43.5" customHeight="1" x14ac:dyDescent="0.25">
      <c r="A314" s="118" t="s">
        <v>846</v>
      </c>
      <c r="B314" s="719"/>
      <c r="C314" s="721"/>
      <c r="D314" s="723"/>
      <c r="E314" s="721"/>
      <c r="F314" s="724"/>
      <c r="G314" s="724"/>
      <c r="H314" s="717"/>
      <c r="I314" s="356" t="str">
        <f>IF('Mapa final'!Y317="","",'Mapa final'!Y317)</f>
        <v/>
      </c>
      <c r="J314" s="356" t="str">
        <f>IF('Mapa final'!AA317="","",'Mapa final'!AA317)</f>
        <v/>
      </c>
      <c r="K314" s="356" t="str">
        <f t="shared" si="4"/>
        <v/>
      </c>
      <c r="L314" s="356" t="str">
        <f>IF('Mapa final'!AD317="","",'Mapa final'!AD317)</f>
        <v/>
      </c>
      <c r="M314" s="357" t="str">
        <f>IF('Mapa final'!P317="","",'Mapa final'!P317)</f>
        <v/>
      </c>
      <c r="N314" s="428"/>
      <c r="O314" s="428"/>
      <c r="P314" s="428"/>
      <c r="Q314" s="429"/>
    </row>
    <row r="315" spans="1:17" ht="43.5" customHeight="1" x14ac:dyDescent="0.25">
      <c r="A315" s="118" t="s">
        <v>847</v>
      </c>
      <c r="B315" s="719"/>
      <c r="C315" s="721"/>
      <c r="D315" s="723"/>
      <c r="E315" s="721"/>
      <c r="F315" s="724"/>
      <c r="G315" s="724"/>
      <c r="H315" s="717"/>
      <c r="I315" s="356" t="str">
        <f>IF('Mapa final'!Y318="","",'Mapa final'!Y318)</f>
        <v/>
      </c>
      <c r="J315" s="356" t="str">
        <f>IF('Mapa final'!AA318="","",'Mapa final'!AA318)</f>
        <v/>
      </c>
      <c r="K315" s="356" t="str">
        <f t="shared" si="4"/>
        <v/>
      </c>
      <c r="L315" s="356" t="str">
        <f>IF('Mapa final'!AD318="","",'Mapa final'!AD318)</f>
        <v/>
      </c>
      <c r="M315" s="357" t="str">
        <f>IF('Mapa final'!P318="","",'Mapa final'!P318)</f>
        <v/>
      </c>
      <c r="N315" s="428"/>
      <c r="O315" s="428"/>
      <c r="P315" s="428"/>
      <c r="Q315" s="429"/>
    </row>
    <row r="316" spans="1:17" ht="43.5" customHeight="1" x14ac:dyDescent="0.25">
      <c r="A316" s="118" t="s">
        <v>848</v>
      </c>
      <c r="B316" s="719"/>
      <c r="C316" s="721"/>
      <c r="D316" s="723"/>
      <c r="E316" s="721"/>
      <c r="F316" s="724"/>
      <c r="G316" s="724"/>
      <c r="H316" s="717"/>
      <c r="I316" s="356" t="str">
        <f>IF('Mapa final'!Y319="","",'Mapa final'!Y319)</f>
        <v/>
      </c>
      <c r="J316" s="356" t="str">
        <f>IF('Mapa final'!AA319="","",'Mapa final'!AA319)</f>
        <v/>
      </c>
      <c r="K316" s="356" t="str">
        <f t="shared" si="4"/>
        <v/>
      </c>
      <c r="L316" s="356" t="str">
        <f>IF('Mapa final'!AD319="","",'Mapa final'!AD319)</f>
        <v/>
      </c>
      <c r="M316" s="357" t="str">
        <f>IF('Mapa final'!P319="","",'Mapa final'!P319)</f>
        <v/>
      </c>
      <c r="N316" s="428"/>
      <c r="O316" s="428"/>
      <c r="P316" s="428"/>
      <c r="Q316" s="429"/>
    </row>
    <row r="317" spans="1:17" ht="43.5" customHeight="1" x14ac:dyDescent="0.25">
      <c r="A317" s="118" t="s">
        <v>849</v>
      </c>
      <c r="B317" s="719"/>
      <c r="C317" s="721"/>
      <c r="D317" s="723"/>
      <c r="E317" s="721"/>
      <c r="F317" s="724"/>
      <c r="G317" s="724"/>
      <c r="H317" s="717"/>
      <c r="I317" s="356" t="str">
        <f>IF('Mapa final'!Y320="","",'Mapa final'!Y320)</f>
        <v/>
      </c>
      <c r="J317" s="356" t="str">
        <f>IF('Mapa final'!AA320="","",'Mapa final'!AA320)</f>
        <v/>
      </c>
      <c r="K317" s="356" t="str">
        <f t="shared" si="4"/>
        <v/>
      </c>
      <c r="L317" s="356" t="str">
        <f>IF('Mapa final'!AD320="","",'Mapa final'!AD320)</f>
        <v/>
      </c>
      <c r="M317" s="357" t="str">
        <f>IF('Mapa final'!P320="","",'Mapa final'!P320)</f>
        <v/>
      </c>
      <c r="N317" s="428"/>
      <c r="O317" s="428"/>
      <c r="P317" s="428"/>
      <c r="Q317" s="429"/>
    </row>
    <row r="318" spans="1:17" ht="43.5" customHeight="1" x14ac:dyDescent="0.25">
      <c r="A318" s="118" t="s">
        <v>850</v>
      </c>
      <c r="B318" s="719"/>
      <c r="C318" s="721"/>
      <c r="D318" s="723"/>
      <c r="E318" s="721"/>
      <c r="F318" s="724"/>
      <c r="G318" s="724"/>
      <c r="H318" s="717"/>
      <c r="I318" s="356" t="str">
        <f>IF('Mapa final'!Y321="","",'Mapa final'!Y321)</f>
        <v/>
      </c>
      <c r="J318" s="356" t="str">
        <f>IF('Mapa final'!AA321="","",'Mapa final'!AA321)</f>
        <v/>
      </c>
      <c r="K318" s="356" t="str">
        <f t="shared" si="4"/>
        <v/>
      </c>
      <c r="L318" s="356" t="str">
        <f>IF('Mapa final'!AD321="","",'Mapa final'!AD321)</f>
        <v/>
      </c>
      <c r="M318" s="357" t="str">
        <f>IF('Mapa final'!P321="","",'Mapa final'!P321)</f>
        <v/>
      </c>
      <c r="N318" s="428"/>
      <c r="O318" s="428"/>
      <c r="P318" s="428"/>
      <c r="Q318" s="429"/>
    </row>
    <row r="319" spans="1:17" ht="43.5" customHeight="1" x14ac:dyDescent="0.25">
      <c r="A319" s="118" t="s">
        <v>851</v>
      </c>
      <c r="B319" s="718"/>
      <c r="C319" s="720" t="str">
        <f>IF('Mapa final'!E322="","",'Mapa final'!E322)</f>
        <v/>
      </c>
      <c r="D319" s="722"/>
      <c r="E319" s="720" t="str">
        <f>IF('Mapa final'!D322="","",'Mapa final'!D322)</f>
        <v/>
      </c>
      <c r="F319" s="724" t="str">
        <f>IF('Mapa final'!H322="","",'Mapa final'!H322)</f>
        <v/>
      </c>
      <c r="G319" s="724" t="str">
        <f>IF('Mapa final'!L322="","",'Mapa final'!L322)</f>
        <v/>
      </c>
      <c r="H319" s="71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final'!Y322="","",'Mapa final'!Y322)</f>
        <v/>
      </c>
      <c r="J319" s="356" t="str">
        <f>IF('Mapa final'!AA322="","",'Mapa final'!AA322)</f>
        <v/>
      </c>
      <c r="K319" s="356" t="str">
        <f t="shared" si="4"/>
        <v/>
      </c>
      <c r="L319" s="356" t="str">
        <f>IF('Mapa final'!AD322="","",'Mapa final'!AD322)</f>
        <v/>
      </c>
      <c r="M319" s="357" t="str">
        <f>IF('Mapa final'!P322="","",'Mapa final'!P322)</f>
        <v/>
      </c>
      <c r="N319" s="428"/>
      <c r="O319" s="428"/>
      <c r="P319" s="428"/>
      <c r="Q319" s="429"/>
    </row>
    <row r="320" spans="1:17" ht="43.5" customHeight="1" x14ac:dyDescent="0.25">
      <c r="A320" s="118" t="s">
        <v>852</v>
      </c>
      <c r="B320" s="719"/>
      <c r="C320" s="721"/>
      <c r="D320" s="723"/>
      <c r="E320" s="721"/>
      <c r="F320" s="724"/>
      <c r="G320" s="724"/>
      <c r="H320" s="717"/>
      <c r="I320" s="356" t="str">
        <f>IF('Mapa final'!Y323="","",'Mapa final'!Y323)</f>
        <v/>
      </c>
      <c r="J320" s="356" t="str">
        <f>IF('Mapa final'!AA323="","",'Mapa final'!AA323)</f>
        <v/>
      </c>
      <c r="K320" s="356" t="str">
        <f t="shared" si="4"/>
        <v/>
      </c>
      <c r="L320" s="356" t="str">
        <f>IF('Mapa final'!AD323="","",'Mapa final'!AD323)</f>
        <v/>
      </c>
      <c r="M320" s="357" t="str">
        <f>IF('Mapa final'!P323="","",'Mapa final'!P323)</f>
        <v/>
      </c>
      <c r="N320" s="428"/>
      <c r="O320" s="428"/>
      <c r="P320" s="428"/>
      <c r="Q320" s="429"/>
    </row>
    <row r="321" spans="1:17" ht="43.5" customHeight="1" x14ac:dyDescent="0.25">
      <c r="A321" s="118" t="s">
        <v>853</v>
      </c>
      <c r="B321" s="719"/>
      <c r="C321" s="721"/>
      <c r="D321" s="723"/>
      <c r="E321" s="721"/>
      <c r="F321" s="724"/>
      <c r="G321" s="724"/>
      <c r="H321" s="717"/>
      <c r="I321" s="356" t="str">
        <f>IF('Mapa final'!Y324="","",'Mapa final'!Y324)</f>
        <v/>
      </c>
      <c r="J321" s="356" t="str">
        <f>IF('Mapa final'!AA324="","",'Mapa final'!AA324)</f>
        <v/>
      </c>
      <c r="K321" s="356" t="str">
        <f t="shared" si="4"/>
        <v/>
      </c>
      <c r="L321" s="356" t="str">
        <f>IF('Mapa final'!AD324="","",'Mapa final'!AD324)</f>
        <v/>
      </c>
      <c r="M321" s="357" t="str">
        <f>IF('Mapa final'!P324="","",'Mapa final'!P324)</f>
        <v/>
      </c>
      <c r="N321" s="428"/>
      <c r="O321" s="428"/>
      <c r="P321" s="428"/>
      <c r="Q321" s="429"/>
    </row>
    <row r="322" spans="1:17" ht="43.5" customHeight="1" x14ac:dyDescent="0.25">
      <c r="A322" s="118" t="s">
        <v>854</v>
      </c>
      <c r="B322" s="719"/>
      <c r="C322" s="721"/>
      <c r="D322" s="723"/>
      <c r="E322" s="721"/>
      <c r="F322" s="724"/>
      <c r="G322" s="724"/>
      <c r="H322" s="717"/>
      <c r="I322" s="356" t="str">
        <f>IF('Mapa final'!Y325="","",'Mapa final'!Y325)</f>
        <v/>
      </c>
      <c r="J322" s="356" t="str">
        <f>IF('Mapa final'!AA325="","",'Mapa final'!AA325)</f>
        <v/>
      </c>
      <c r="K322" s="356" t="str">
        <f t="shared" si="4"/>
        <v/>
      </c>
      <c r="L322" s="356" t="str">
        <f>IF('Mapa final'!AD325="","",'Mapa final'!AD325)</f>
        <v/>
      </c>
      <c r="M322" s="357" t="str">
        <f>IF('Mapa final'!P325="","",'Mapa final'!P325)</f>
        <v/>
      </c>
      <c r="N322" s="428"/>
      <c r="O322" s="428"/>
      <c r="P322" s="428"/>
      <c r="Q322" s="429"/>
    </row>
    <row r="323" spans="1:17" ht="43.5" customHeight="1" x14ac:dyDescent="0.25">
      <c r="A323" s="118" t="s">
        <v>855</v>
      </c>
      <c r="B323" s="719"/>
      <c r="C323" s="721"/>
      <c r="D323" s="723"/>
      <c r="E323" s="721"/>
      <c r="F323" s="724"/>
      <c r="G323" s="724"/>
      <c r="H323" s="717"/>
      <c r="I323" s="356" t="str">
        <f>IF('Mapa final'!Y326="","",'Mapa final'!Y326)</f>
        <v/>
      </c>
      <c r="J323" s="356" t="str">
        <f>IF('Mapa final'!AA326="","",'Mapa final'!AA326)</f>
        <v/>
      </c>
      <c r="K323" s="356" t="str">
        <f t="shared" si="4"/>
        <v/>
      </c>
      <c r="L323" s="356" t="str">
        <f>IF('Mapa final'!AD326="","",'Mapa final'!AD326)</f>
        <v/>
      </c>
      <c r="M323" s="357" t="str">
        <f>IF('Mapa final'!P326="","",'Mapa final'!P326)</f>
        <v/>
      </c>
      <c r="N323" s="428"/>
      <c r="O323" s="428"/>
      <c r="P323" s="428"/>
      <c r="Q323" s="429"/>
    </row>
    <row r="324" spans="1:17" ht="43.5" customHeight="1" x14ac:dyDescent="0.25">
      <c r="A324" s="118" t="s">
        <v>856</v>
      </c>
      <c r="B324" s="719"/>
      <c r="C324" s="721"/>
      <c r="D324" s="723"/>
      <c r="E324" s="721"/>
      <c r="F324" s="724"/>
      <c r="G324" s="724"/>
      <c r="H324" s="717"/>
      <c r="I324" s="356" t="str">
        <f>IF('Mapa final'!Y327="","",'Mapa final'!Y327)</f>
        <v/>
      </c>
      <c r="J324" s="356" t="str">
        <f>IF('Mapa final'!AA327="","",'Mapa final'!AA327)</f>
        <v/>
      </c>
      <c r="K324" s="356" t="str">
        <f t="shared" si="4"/>
        <v/>
      </c>
      <c r="L324" s="356" t="str">
        <f>IF('Mapa final'!AD327="","",'Mapa final'!AD327)</f>
        <v/>
      </c>
      <c r="M324" s="357" t="str">
        <f>IF('Mapa final'!P327="","",'Mapa final'!P327)</f>
        <v/>
      </c>
      <c r="N324" s="428"/>
      <c r="O324" s="428"/>
      <c r="P324" s="428"/>
      <c r="Q324" s="429"/>
    </row>
    <row r="325" spans="1:17" ht="43.5" customHeight="1" x14ac:dyDescent="0.25">
      <c r="A325" s="118" t="s">
        <v>857</v>
      </c>
      <c r="B325" s="718"/>
      <c r="C325" s="720" t="str">
        <f>IF('Mapa final'!E328="","",'Mapa final'!E328)</f>
        <v/>
      </c>
      <c r="D325" s="722"/>
      <c r="E325" s="720" t="str">
        <f>IF('Mapa final'!D328="","",'Mapa final'!D328)</f>
        <v/>
      </c>
      <c r="F325" s="724" t="str">
        <f>IF('Mapa final'!H328="","",'Mapa final'!H328)</f>
        <v/>
      </c>
      <c r="G325" s="724" t="str">
        <f>IF('Mapa final'!L328="","",'Mapa final'!L328)</f>
        <v/>
      </c>
      <c r="H325" s="71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final'!Y328="","",'Mapa final'!Y328)</f>
        <v/>
      </c>
      <c r="J325" s="356" t="str">
        <f>IF('Mapa final'!AA328="","",'Mapa final'!AA328)</f>
        <v/>
      </c>
      <c r="K325" s="356" t="str">
        <f t="shared" si="4"/>
        <v/>
      </c>
      <c r="L325" s="356" t="str">
        <f>IF('Mapa final'!AD328="","",'Mapa final'!AD328)</f>
        <v/>
      </c>
      <c r="M325" s="357" t="str">
        <f>IF('Mapa final'!P328="","",'Mapa final'!P328)</f>
        <v/>
      </c>
      <c r="N325" s="428"/>
      <c r="O325" s="428"/>
      <c r="P325" s="428"/>
      <c r="Q325" s="429"/>
    </row>
    <row r="326" spans="1:17" ht="43.5" customHeight="1" x14ac:dyDescent="0.25">
      <c r="A326" s="118" t="s">
        <v>858</v>
      </c>
      <c r="B326" s="719"/>
      <c r="C326" s="721"/>
      <c r="D326" s="723"/>
      <c r="E326" s="721"/>
      <c r="F326" s="724"/>
      <c r="G326" s="724"/>
      <c r="H326" s="717"/>
      <c r="I326" s="356" t="str">
        <f>IF('Mapa final'!Y329="","",'Mapa final'!Y329)</f>
        <v/>
      </c>
      <c r="J326" s="356" t="str">
        <f>IF('Mapa final'!AA329="","",'Mapa final'!AA329)</f>
        <v/>
      </c>
      <c r="K326" s="356" t="str">
        <f t="shared" si="4"/>
        <v/>
      </c>
      <c r="L326" s="356" t="str">
        <f>IF('Mapa final'!AD329="","",'Mapa final'!AD329)</f>
        <v/>
      </c>
      <c r="M326" s="357" t="str">
        <f>IF('Mapa final'!P329="","",'Mapa final'!P329)</f>
        <v/>
      </c>
      <c r="N326" s="428"/>
      <c r="O326" s="428"/>
      <c r="P326" s="428"/>
      <c r="Q326" s="429"/>
    </row>
    <row r="327" spans="1:17" ht="43.5" customHeight="1" x14ac:dyDescent="0.25">
      <c r="A327" s="118" t="s">
        <v>859</v>
      </c>
      <c r="B327" s="719"/>
      <c r="C327" s="721"/>
      <c r="D327" s="723"/>
      <c r="E327" s="721"/>
      <c r="F327" s="724"/>
      <c r="G327" s="724"/>
      <c r="H327" s="717"/>
      <c r="I327" s="356" t="str">
        <f>IF('Mapa final'!Y330="","",'Mapa final'!Y330)</f>
        <v/>
      </c>
      <c r="J327" s="356" t="str">
        <f>IF('Mapa final'!AA330="","",'Mapa final'!AA330)</f>
        <v/>
      </c>
      <c r="K327" s="356" t="str">
        <f t="shared" si="4"/>
        <v/>
      </c>
      <c r="L327" s="356" t="str">
        <f>IF('Mapa final'!AD330="","",'Mapa final'!AD330)</f>
        <v/>
      </c>
      <c r="M327" s="357" t="str">
        <f>IF('Mapa final'!P330="","",'Mapa final'!P330)</f>
        <v/>
      </c>
      <c r="N327" s="428"/>
      <c r="O327" s="428"/>
      <c r="P327" s="428"/>
      <c r="Q327" s="429"/>
    </row>
    <row r="328" spans="1:17" ht="43.5" customHeight="1" x14ac:dyDescent="0.25">
      <c r="A328" s="118" t="s">
        <v>860</v>
      </c>
      <c r="B328" s="719"/>
      <c r="C328" s="721"/>
      <c r="D328" s="723"/>
      <c r="E328" s="721"/>
      <c r="F328" s="724"/>
      <c r="G328" s="724"/>
      <c r="H328" s="717"/>
      <c r="I328" s="356" t="str">
        <f>IF('Mapa final'!Y331="","",'Mapa final'!Y331)</f>
        <v/>
      </c>
      <c r="J328" s="356" t="str">
        <f>IF('Mapa final'!AA331="","",'Mapa final'!AA331)</f>
        <v/>
      </c>
      <c r="K328" s="356"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final'!AD331="","",'Mapa final'!AD331)</f>
        <v/>
      </c>
      <c r="M328" s="357" t="str">
        <f>IF('Mapa final'!P331="","",'Mapa final'!P331)</f>
        <v/>
      </c>
      <c r="N328" s="428"/>
      <c r="O328" s="428"/>
      <c r="P328" s="428"/>
      <c r="Q328" s="429"/>
    </row>
    <row r="329" spans="1:17" ht="43.5" customHeight="1" x14ac:dyDescent="0.25">
      <c r="A329" s="118" t="s">
        <v>861</v>
      </c>
      <c r="B329" s="719"/>
      <c r="C329" s="721"/>
      <c r="D329" s="723"/>
      <c r="E329" s="721"/>
      <c r="F329" s="724"/>
      <c r="G329" s="724"/>
      <c r="H329" s="717"/>
      <c r="I329" s="356" t="str">
        <f>IF('Mapa final'!Y332="","",'Mapa final'!Y332)</f>
        <v/>
      </c>
      <c r="J329" s="356" t="str">
        <f>IF('Mapa final'!AA332="","",'Mapa final'!AA332)</f>
        <v/>
      </c>
      <c r="K329" s="356" t="str">
        <f t="shared" si="5"/>
        <v/>
      </c>
      <c r="L329" s="356" t="str">
        <f>IF('Mapa final'!AD332="","",'Mapa final'!AD332)</f>
        <v/>
      </c>
      <c r="M329" s="357" t="str">
        <f>IF('Mapa final'!P332="","",'Mapa final'!P332)</f>
        <v/>
      </c>
      <c r="N329" s="428"/>
      <c r="O329" s="428"/>
      <c r="P329" s="428"/>
      <c r="Q329" s="429"/>
    </row>
    <row r="330" spans="1:17" ht="43.5" customHeight="1" x14ac:dyDescent="0.25">
      <c r="A330" s="118" t="s">
        <v>862</v>
      </c>
      <c r="B330" s="719"/>
      <c r="C330" s="721"/>
      <c r="D330" s="723"/>
      <c r="E330" s="721"/>
      <c r="F330" s="724"/>
      <c r="G330" s="724"/>
      <c r="H330" s="717"/>
      <c r="I330" s="356" t="str">
        <f>IF('Mapa final'!Y333="","",'Mapa final'!Y333)</f>
        <v/>
      </c>
      <c r="J330" s="356" t="str">
        <f>IF('Mapa final'!AA333="","",'Mapa final'!AA333)</f>
        <v/>
      </c>
      <c r="K330" s="356" t="str">
        <f t="shared" si="5"/>
        <v/>
      </c>
      <c r="L330" s="356" t="str">
        <f>IF('Mapa final'!AD333="","",'Mapa final'!AD333)</f>
        <v/>
      </c>
      <c r="M330" s="357" t="str">
        <f>IF('Mapa final'!P333="","",'Mapa final'!P333)</f>
        <v/>
      </c>
      <c r="N330" s="428"/>
      <c r="O330" s="428"/>
      <c r="P330" s="428"/>
      <c r="Q330" s="429"/>
    </row>
    <row r="331" spans="1:17" ht="43.5" customHeight="1" x14ac:dyDescent="0.25">
      <c r="A331" s="118" t="s">
        <v>863</v>
      </c>
      <c r="B331" s="718"/>
      <c r="C331" s="720" t="str">
        <f>IF('Mapa final'!E334="","",'Mapa final'!E334)</f>
        <v/>
      </c>
      <c r="D331" s="722"/>
      <c r="E331" s="720" t="str">
        <f>IF('Mapa final'!D334="","",'Mapa final'!D334)</f>
        <v/>
      </c>
      <c r="F331" s="724" t="str">
        <f>IF('Mapa final'!H334="","",'Mapa final'!H334)</f>
        <v/>
      </c>
      <c r="G331" s="724" t="str">
        <f>IF('Mapa final'!L334="","",'Mapa final'!L334)</f>
        <v/>
      </c>
      <c r="H331" s="71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final'!Y334="","",'Mapa final'!Y334)</f>
        <v/>
      </c>
      <c r="J331" s="356" t="str">
        <f>IF('Mapa final'!AA334="","",'Mapa final'!AA334)</f>
        <v/>
      </c>
      <c r="K331" s="356" t="str">
        <f t="shared" si="5"/>
        <v/>
      </c>
      <c r="L331" s="356" t="str">
        <f>IF('Mapa final'!AD334="","",'Mapa final'!AD334)</f>
        <v/>
      </c>
      <c r="M331" s="357" t="str">
        <f>IF('Mapa final'!P334="","",'Mapa final'!P334)</f>
        <v/>
      </c>
      <c r="N331" s="428"/>
      <c r="O331" s="428"/>
      <c r="P331" s="428"/>
      <c r="Q331" s="429"/>
    </row>
    <row r="332" spans="1:17" ht="43.5" customHeight="1" x14ac:dyDescent="0.25">
      <c r="A332" s="118" t="s">
        <v>864</v>
      </c>
      <c r="B332" s="719"/>
      <c r="C332" s="721"/>
      <c r="D332" s="723"/>
      <c r="E332" s="721"/>
      <c r="F332" s="724"/>
      <c r="G332" s="724"/>
      <c r="H332" s="717"/>
      <c r="I332" s="356" t="str">
        <f>IF('Mapa final'!Y335="","",'Mapa final'!Y335)</f>
        <v/>
      </c>
      <c r="J332" s="356" t="str">
        <f>IF('Mapa final'!AA335="","",'Mapa final'!AA335)</f>
        <v/>
      </c>
      <c r="K332" s="356" t="str">
        <f t="shared" si="5"/>
        <v/>
      </c>
      <c r="L332" s="356" t="str">
        <f>IF('Mapa final'!AD335="","",'Mapa final'!AD335)</f>
        <v/>
      </c>
      <c r="M332" s="357" t="str">
        <f>IF('Mapa final'!P335="","",'Mapa final'!P335)</f>
        <v/>
      </c>
      <c r="N332" s="428"/>
      <c r="O332" s="428"/>
      <c r="P332" s="428"/>
      <c r="Q332" s="429"/>
    </row>
    <row r="333" spans="1:17" ht="43.5" customHeight="1" x14ac:dyDescent="0.25">
      <c r="A333" s="118" t="s">
        <v>865</v>
      </c>
      <c r="B333" s="719"/>
      <c r="C333" s="721"/>
      <c r="D333" s="723"/>
      <c r="E333" s="721"/>
      <c r="F333" s="724"/>
      <c r="G333" s="724"/>
      <c r="H333" s="717"/>
      <c r="I333" s="356" t="str">
        <f>IF('Mapa final'!Y336="","",'Mapa final'!Y336)</f>
        <v/>
      </c>
      <c r="J333" s="356" t="str">
        <f>IF('Mapa final'!AA336="","",'Mapa final'!AA336)</f>
        <v/>
      </c>
      <c r="K333" s="356" t="str">
        <f t="shared" si="5"/>
        <v/>
      </c>
      <c r="L333" s="356" t="str">
        <f>IF('Mapa final'!AD336="","",'Mapa final'!AD336)</f>
        <v/>
      </c>
      <c r="M333" s="357" t="str">
        <f>IF('Mapa final'!P336="","",'Mapa final'!P336)</f>
        <v/>
      </c>
      <c r="N333" s="428"/>
      <c r="O333" s="428"/>
      <c r="P333" s="428"/>
      <c r="Q333" s="429"/>
    </row>
    <row r="334" spans="1:17" ht="43.5" customHeight="1" x14ac:dyDescent="0.25">
      <c r="A334" s="118" t="s">
        <v>866</v>
      </c>
      <c r="B334" s="719"/>
      <c r="C334" s="721"/>
      <c r="D334" s="723"/>
      <c r="E334" s="721"/>
      <c r="F334" s="724"/>
      <c r="G334" s="724"/>
      <c r="H334" s="717"/>
      <c r="I334" s="356" t="str">
        <f>IF('Mapa final'!Y337="","",'Mapa final'!Y337)</f>
        <v/>
      </c>
      <c r="J334" s="356" t="str">
        <f>IF('Mapa final'!AA337="","",'Mapa final'!AA337)</f>
        <v/>
      </c>
      <c r="K334" s="356" t="str">
        <f t="shared" si="5"/>
        <v/>
      </c>
      <c r="L334" s="356" t="str">
        <f>IF('Mapa final'!AD337="","",'Mapa final'!AD337)</f>
        <v/>
      </c>
      <c r="M334" s="357" t="str">
        <f>IF('Mapa final'!P337="","",'Mapa final'!P337)</f>
        <v/>
      </c>
      <c r="N334" s="428"/>
      <c r="O334" s="428"/>
      <c r="P334" s="428"/>
      <c r="Q334" s="429"/>
    </row>
    <row r="335" spans="1:17" ht="43.5" customHeight="1" x14ac:dyDescent="0.25">
      <c r="A335" s="118" t="s">
        <v>867</v>
      </c>
      <c r="B335" s="719"/>
      <c r="C335" s="721"/>
      <c r="D335" s="723"/>
      <c r="E335" s="721"/>
      <c r="F335" s="724"/>
      <c r="G335" s="724"/>
      <c r="H335" s="717"/>
      <c r="I335" s="356" t="str">
        <f>IF('Mapa final'!Y338="","",'Mapa final'!Y338)</f>
        <v/>
      </c>
      <c r="J335" s="356" t="str">
        <f>IF('Mapa final'!AA338="","",'Mapa final'!AA338)</f>
        <v/>
      </c>
      <c r="K335" s="356" t="str">
        <f t="shared" si="5"/>
        <v/>
      </c>
      <c r="L335" s="356" t="str">
        <f>IF('Mapa final'!AD338="","",'Mapa final'!AD338)</f>
        <v/>
      </c>
      <c r="M335" s="357" t="str">
        <f>IF('Mapa final'!P338="","",'Mapa final'!P338)</f>
        <v/>
      </c>
      <c r="N335" s="428"/>
      <c r="O335" s="428"/>
      <c r="P335" s="428"/>
      <c r="Q335" s="429"/>
    </row>
    <row r="336" spans="1:17" ht="43.5" customHeight="1" x14ac:dyDescent="0.25">
      <c r="A336" s="118" t="s">
        <v>868</v>
      </c>
      <c r="B336" s="719"/>
      <c r="C336" s="721"/>
      <c r="D336" s="723"/>
      <c r="E336" s="721"/>
      <c r="F336" s="724"/>
      <c r="G336" s="724"/>
      <c r="H336" s="717"/>
      <c r="I336" s="356" t="str">
        <f>IF('Mapa final'!Y339="","",'Mapa final'!Y339)</f>
        <v/>
      </c>
      <c r="J336" s="356" t="str">
        <f>IF('Mapa final'!AA339="","",'Mapa final'!AA339)</f>
        <v/>
      </c>
      <c r="K336" s="356" t="str">
        <f t="shared" si="5"/>
        <v/>
      </c>
      <c r="L336" s="356" t="str">
        <f>IF('Mapa final'!AD339="","",'Mapa final'!AD339)</f>
        <v/>
      </c>
      <c r="M336" s="357" t="str">
        <f>IF('Mapa final'!P339="","",'Mapa final'!P339)</f>
        <v/>
      </c>
      <c r="N336" s="428"/>
      <c r="O336" s="428"/>
      <c r="P336" s="428"/>
      <c r="Q336" s="429"/>
    </row>
    <row r="337" spans="1:17" ht="43.5" customHeight="1" x14ac:dyDescent="0.25">
      <c r="A337" s="118" t="s">
        <v>869</v>
      </c>
      <c r="B337" s="718"/>
      <c r="C337" s="720" t="str">
        <f>IF('Mapa final'!E340="","",'Mapa final'!E340)</f>
        <v/>
      </c>
      <c r="D337" s="722"/>
      <c r="E337" s="720" t="str">
        <f>IF('Mapa final'!D340="","",'Mapa final'!D340)</f>
        <v/>
      </c>
      <c r="F337" s="724" t="str">
        <f>IF('Mapa final'!H340="","",'Mapa final'!H340)</f>
        <v/>
      </c>
      <c r="G337" s="724" t="str">
        <f>IF('Mapa final'!L340="","",'Mapa final'!L340)</f>
        <v/>
      </c>
      <c r="H337" s="71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final'!Y340="","",'Mapa final'!Y340)</f>
        <v/>
      </c>
      <c r="J337" s="356" t="str">
        <f>IF('Mapa final'!AA340="","",'Mapa final'!AA340)</f>
        <v/>
      </c>
      <c r="K337" s="356" t="str">
        <f t="shared" si="5"/>
        <v/>
      </c>
      <c r="L337" s="356" t="str">
        <f>IF('Mapa final'!AD340="","",'Mapa final'!AD340)</f>
        <v/>
      </c>
      <c r="M337" s="357" t="str">
        <f>IF('Mapa final'!P340="","",'Mapa final'!P340)</f>
        <v/>
      </c>
      <c r="N337" s="428"/>
      <c r="O337" s="428"/>
      <c r="P337" s="428"/>
      <c r="Q337" s="429"/>
    </row>
    <row r="338" spans="1:17" ht="43.5" customHeight="1" x14ac:dyDescent="0.25">
      <c r="A338" s="118" t="s">
        <v>870</v>
      </c>
      <c r="B338" s="719"/>
      <c r="C338" s="721"/>
      <c r="D338" s="723"/>
      <c r="E338" s="721"/>
      <c r="F338" s="724"/>
      <c r="G338" s="724"/>
      <c r="H338" s="717"/>
      <c r="I338" s="356" t="str">
        <f>IF('Mapa final'!Y341="","",'Mapa final'!Y341)</f>
        <v/>
      </c>
      <c r="J338" s="356" t="str">
        <f>IF('Mapa final'!AA341="","",'Mapa final'!AA341)</f>
        <v/>
      </c>
      <c r="K338" s="356" t="str">
        <f t="shared" si="5"/>
        <v/>
      </c>
      <c r="L338" s="356" t="str">
        <f>IF('Mapa final'!AD341="","",'Mapa final'!AD341)</f>
        <v/>
      </c>
      <c r="M338" s="357" t="str">
        <f>IF('Mapa final'!P341="","",'Mapa final'!P341)</f>
        <v/>
      </c>
      <c r="N338" s="428"/>
      <c r="O338" s="428"/>
      <c r="P338" s="428"/>
      <c r="Q338" s="429"/>
    </row>
    <row r="339" spans="1:17" ht="43.5" customHeight="1" x14ac:dyDescent="0.25">
      <c r="A339" s="118" t="s">
        <v>871</v>
      </c>
      <c r="B339" s="719"/>
      <c r="C339" s="721"/>
      <c r="D339" s="723"/>
      <c r="E339" s="721"/>
      <c r="F339" s="724"/>
      <c r="G339" s="724"/>
      <c r="H339" s="717"/>
      <c r="I339" s="356" t="str">
        <f>IF('Mapa final'!Y342="","",'Mapa final'!Y342)</f>
        <v/>
      </c>
      <c r="J339" s="356" t="str">
        <f>IF('Mapa final'!AA342="","",'Mapa final'!AA342)</f>
        <v/>
      </c>
      <c r="K339" s="356" t="str">
        <f t="shared" si="5"/>
        <v/>
      </c>
      <c r="L339" s="356" t="str">
        <f>IF('Mapa final'!AD342="","",'Mapa final'!AD342)</f>
        <v/>
      </c>
      <c r="M339" s="357" t="str">
        <f>IF('Mapa final'!P342="","",'Mapa final'!P342)</f>
        <v/>
      </c>
      <c r="N339" s="428"/>
      <c r="O339" s="428"/>
      <c r="P339" s="428"/>
      <c r="Q339" s="429"/>
    </row>
    <row r="340" spans="1:17" ht="43.5" customHeight="1" x14ac:dyDescent="0.25">
      <c r="A340" s="118" t="s">
        <v>872</v>
      </c>
      <c r="B340" s="719"/>
      <c r="C340" s="721"/>
      <c r="D340" s="723"/>
      <c r="E340" s="721"/>
      <c r="F340" s="724"/>
      <c r="G340" s="724"/>
      <c r="H340" s="717"/>
      <c r="I340" s="356" t="str">
        <f>IF('Mapa final'!Y343="","",'Mapa final'!Y343)</f>
        <v/>
      </c>
      <c r="J340" s="356" t="str">
        <f>IF('Mapa final'!AA343="","",'Mapa final'!AA343)</f>
        <v/>
      </c>
      <c r="K340" s="356" t="str">
        <f t="shared" si="5"/>
        <v/>
      </c>
      <c r="L340" s="356" t="str">
        <f>IF('Mapa final'!AD343="","",'Mapa final'!AD343)</f>
        <v/>
      </c>
      <c r="M340" s="357" t="str">
        <f>IF('Mapa final'!P343="","",'Mapa final'!P343)</f>
        <v/>
      </c>
      <c r="N340" s="428"/>
      <c r="O340" s="428"/>
      <c r="P340" s="428"/>
      <c r="Q340" s="429"/>
    </row>
    <row r="341" spans="1:17" ht="43.5" customHeight="1" x14ac:dyDescent="0.25">
      <c r="A341" s="118" t="s">
        <v>873</v>
      </c>
      <c r="B341" s="719"/>
      <c r="C341" s="721"/>
      <c r="D341" s="723"/>
      <c r="E341" s="721"/>
      <c r="F341" s="724"/>
      <c r="G341" s="724"/>
      <c r="H341" s="717"/>
      <c r="I341" s="356" t="str">
        <f>IF('Mapa final'!Y344="","",'Mapa final'!Y344)</f>
        <v/>
      </c>
      <c r="J341" s="356" t="str">
        <f>IF('Mapa final'!AA344="","",'Mapa final'!AA344)</f>
        <v/>
      </c>
      <c r="K341" s="356" t="str">
        <f t="shared" si="5"/>
        <v/>
      </c>
      <c r="L341" s="356" t="str">
        <f>IF('Mapa final'!AD344="","",'Mapa final'!AD344)</f>
        <v/>
      </c>
      <c r="M341" s="357" t="str">
        <f>IF('Mapa final'!P344="","",'Mapa final'!P344)</f>
        <v/>
      </c>
      <c r="N341" s="428"/>
      <c r="O341" s="428"/>
      <c r="P341" s="428"/>
      <c r="Q341" s="429"/>
    </row>
    <row r="342" spans="1:17" ht="43.5" customHeight="1" x14ac:dyDescent="0.25">
      <c r="A342" s="118" t="s">
        <v>874</v>
      </c>
      <c r="B342" s="719"/>
      <c r="C342" s="721"/>
      <c r="D342" s="723"/>
      <c r="E342" s="721"/>
      <c r="F342" s="724"/>
      <c r="G342" s="724"/>
      <c r="H342" s="717"/>
      <c r="I342" s="356" t="str">
        <f>IF('Mapa final'!Y345="","",'Mapa final'!Y345)</f>
        <v/>
      </c>
      <c r="J342" s="356" t="str">
        <f>IF('Mapa final'!AA345="","",'Mapa final'!AA345)</f>
        <v/>
      </c>
      <c r="K342" s="356" t="str">
        <f t="shared" si="5"/>
        <v/>
      </c>
      <c r="L342" s="356" t="str">
        <f>IF('Mapa final'!AD345="","",'Mapa final'!AD345)</f>
        <v/>
      </c>
      <c r="M342" s="357" t="str">
        <f>IF('Mapa final'!P345="","",'Mapa final'!P345)</f>
        <v/>
      </c>
      <c r="N342" s="428"/>
      <c r="O342" s="428"/>
      <c r="P342" s="428"/>
      <c r="Q342" s="429"/>
    </row>
    <row r="343" spans="1:17" ht="43.5" customHeight="1" x14ac:dyDescent="0.25">
      <c r="A343" s="118" t="s">
        <v>875</v>
      </c>
      <c r="B343" s="718"/>
      <c r="C343" s="720" t="str">
        <f>IF('Mapa final'!E346="","",'Mapa final'!E346)</f>
        <v/>
      </c>
      <c r="D343" s="722"/>
      <c r="E343" s="720" t="str">
        <f>IF('Mapa final'!D346="","",'Mapa final'!D346)</f>
        <v/>
      </c>
      <c r="F343" s="724" t="str">
        <f>IF('Mapa final'!H346="","",'Mapa final'!H346)</f>
        <v/>
      </c>
      <c r="G343" s="724" t="str">
        <f>IF('Mapa final'!L346="","",'Mapa final'!L346)</f>
        <v/>
      </c>
      <c r="H343" s="71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final'!Y346="","",'Mapa final'!Y346)</f>
        <v/>
      </c>
      <c r="J343" s="356" t="str">
        <f>IF('Mapa final'!AA346="","",'Mapa final'!AA346)</f>
        <v/>
      </c>
      <c r="K343" s="356" t="str">
        <f t="shared" si="5"/>
        <v/>
      </c>
      <c r="L343" s="356" t="str">
        <f>IF('Mapa final'!AD346="","",'Mapa final'!AD346)</f>
        <v/>
      </c>
      <c r="M343" s="357" t="str">
        <f>IF('Mapa final'!P346="","",'Mapa final'!P346)</f>
        <v/>
      </c>
      <c r="N343" s="428"/>
      <c r="O343" s="428"/>
      <c r="P343" s="428"/>
      <c r="Q343" s="429"/>
    </row>
    <row r="344" spans="1:17" ht="43.5" customHeight="1" x14ac:dyDescent="0.25">
      <c r="A344" s="118" t="s">
        <v>876</v>
      </c>
      <c r="B344" s="719"/>
      <c r="C344" s="721"/>
      <c r="D344" s="723"/>
      <c r="E344" s="721"/>
      <c r="F344" s="724"/>
      <c r="G344" s="724"/>
      <c r="H344" s="717"/>
      <c r="I344" s="356" t="str">
        <f>IF('Mapa final'!Y347="","",'Mapa final'!Y347)</f>
        <v/>
      </c>
      <c r="J344" s="356" t="str">
        <f>IF('Mapa final'!AA347="","",'Mapa final'!AA347)</f>
        <v/>
      </c>
      <c r="K344" s="356" t="str">
        <f t="shared" si="5"/>
        <v/>
      </c>
      <c r="L344" s="356" t="str">
        <f>IF('Mapa final'!AD347="","",'Mapa final'!AD347)</f>
        <v/>
      </c>
      <c r="M344" s="357" t="str">
        <f>IF('Mapa final'!P347="","",'Mapa final'!P347)</f>
        <v/>
      </c>
      <c r="N344" s="428"/>
      <c r="O344" s="428"/>
      <c r="P344" s="428"/>
      <c r="Q344" s="429"/>
    </row>
    <row r="345" spans="1:17" ht="43.5" customHeight="1" x14ac:dyDescent="0.25">
      <c r="A345" s="118" t="s">
        <v>877</v>
      </c>
      <c r="B345" s="719"/>
      <c r="C345" s="721"/>
      <c r="D345" s="723"/>
      <c r="E345" s="721"/>
      <c r="F345" s="724"/>
      <c r="G345" s="724"/>
      <c r="H345" s="717"/>
      <c r="I345" s="356" t="str">
        <f>IF('Mapa final'!Y348="","",'Mapa final'!Y348)</f>
        <v/>
      </c>
      <c r="J345" s="356" t="str">
        <f>IF('Mapa final'!AA348="","",'Mapa final'!AA348)</f>
        <v/>
      </c>
      <c r="K345" s="356" t="str">
        <f t="shared" si="5"/>
        <v/>
      </c>
      <c r="L345" s="356" t="str">
        <f>IF('Mapa final'!AD348="","",'Mapa final'!AD348)</f>
        <v/>
      </c>
      <c r="M345" s="357" t="str">
        <f>IF('Mapa final'!P348="","",'Mapa final'!P348)</f>
        <v/>
      </c>
      <c r="N345" s="428"/>
      <c r="O345" s="428"/>
      <c r="P345" s="428"/>
      <c r="Q345" s="429"/>
    </row>
    <row r="346" spans="1:17" ht="43.5" customHeight="1" x14ac:dyDescent="0.25">
      <c r="A346" s="118" t="s">
        <v>878</v>
      </c>
      <c r="B346" s="719"/>
      <c r="C346" s="721"/>
      <c r="D346" s="723"/>
      <c r="E346" s="721"/>
      <c r="F346" s="724"/>
      <c r="G346" s="724"/>
      <c r="H346" s="717"/>
      <c r="I346" s="356" t="str">
        <f>IF('Mapa final'!Y349="","",'Mapa final'!Y349)</f>
        <v/>
      </c>
      <c r="J346" s="356" t="str">
        <f>IF('Mapa final'!AA349="","",'Mapa final'!AA349)</f>
        <v/>
      </c>
      <c r="K346" s="356" t="str">
        <f t="shared" si="5"/>
        <v/>
      </c>
      <c r="L346" s="356" t="str">
        <f>IF('Mapa final'!AD349="","",'Mapa final'!AD349)</f>
        <v/>
      </c>
      <c r="M346" s="357" t="str">
        <f>IF('Mapa final'!P349="","",'Mapa final'!P349)</f>
        <v/>
      </c>
      <c r="N346" s="428"/>
      <c r="O346" s="428"/>
      <c r="P346" s="428"/>
      <c r="Q346" s="429"/>
    </row>
    <row r="347" spans="1:17" ht="43.5" customHeight="1" x14ac:dyDescent="0.25">
      <c r="A347" s="118" t="s">
        <v>879</v>
      </c>
      <c r="B347" s="719"/>
      <c r="C347" s="721"/>
      <c r="D347" s="723"/>
      <c r="E347" s="721"/>
      <c r="F347" s="724"/>
      <c r="G347" s="724"/>
      <c r="H347" s="717"/>
      <c r="I347" s="356" t="str">
        <f>IF('Mapa final'!Y350="","",'Mapa final'!Y350)</f>
        <v/>
      </c>
      <c r="J347" s="356" t="str">
        <f>IF('Mapa final'!AA350="","",'Mapa final'!AA350)</f>
        <v/>
      </c>
      <c r="K347" s="356" t="str">
        <f t="shared" si="5"/>
        <v/>
      </c>
      <c r="L347" s="356" t="str">
        <f>IF('Mapa final'!AD350="","",'Mapa final'!AD350)</f>
        <v/>
      </c>
      <c r="M347" s="357" t="str">
        <f>IF('Mapa final'!P350="","",'Mapa final'!P350)</f>
        <v/>
      </c>
      <c r="N347" s="428"/>
      <c r="O347" s="428"/>
      <c r="P347" s="428"/>
      <c r="Q347" s="429"/>
    </row>
    <row r="348" spans="1:17" ht="43.5" customHeight="1" x14ac:dyDescent="0.25">
      <c r="A348" s="118" t="s">
        <v>880</v>
      </c>
      <c r="B348" s="719"/>
      <c r="C348" s="721"/>
      <c r="D348" s="723"/>
      <c r="E348" s="721"/>
      <c r="F348" s="724"/>
      <c r="G348" s="724"/>
      <c r="H348" s="717"/>
      <c r="I348" s="356" t="str">
        <f>IF('Mapa final'!Y351="","",'Mapa final'!Y351)</f>
        <v/>
      </c>
      <c r="J348" s="356" t="str">
        <f>IF('Mapa final'!AA351="","",'Mapa final'!AA351)</f>
        <v/>
      </c>
      <c r="K348" s="356" t="str">
        <f t="shared" si="5"/>
        <v/>
      </c>
      <c r="L348" s="356" t="str">
        <f>IF('Mapa final'!AD351="","",'Mapa final'!AD351)</f>
        <v/>
      </c>
      <c r="M348" s="357" t="str">
        <f>IF('Mapa final'!P351="","",'Mapa final'!P351)</f>
        <v/>
      </c>
      <c r="N348" s="428"/>
      <c r="O348" s="428"/>
      <c r="P348" s="428"/>
      <c r="Q348" s="429"/>
    </row>
    <row r="349" spans="1:17" ht="43.5" customHeight="1" x14ac:dyDescent="0.25">
      <c r="A349" s="118" t="s">
        <v>881</v>
      </c>
      <c r="B349" s="718"/>
      <c r="C349" s="720" t="str">
        <f>IF('Mapa final'!E352="","",'Mapa final'!E352)</f>
        <v/>
      </c>
      <c r="D349" s="722"/>
      <c r="E349" s="720" t="str">
        <f>IF('Mapa final'!D352="","",'Mapa final'!D352)</f>
        <v/>
      </c>
      <c r="F349" s="724" t="str">
        <f>IF('Mapa final'!H352="","",'Mapa final'!H352)</f>
        <v/>
      </c>
      <c r="G349" s="724" t="str">
        <f>IF('Mapa final'!L352="","",'Mapa final'!L352)</f>
        <v/>
      </c>
      <c r="H349" s="71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final'!Y352="","",'Mapa final'!Y352)</f>
        <v/>
      </c>
      <c r="J349" s="356" t="str">
        <f>IF('Mapa final'!AA352="","",'Mapa final'!AA352)</f>
        <v/>
      </c>
      <c r="K349" s="356" t="str">
        <f t="shared" si="5"/>
        <v/>
      </c>
      <c r="L349" s="356" t="str">
        <f>IF('Mapa final'!AD352="","",'Mapa final'!AD352)</f>
        <v/>
      </c>
      <c r="M349" s="357" t="str">
        <f>IF('Mapa final'!P352="","",'Mapa final'!P352)</f>
        <v/>
      </c>
      <c r="N349" s="428"/>
      <c r="O349" s="428"/>
      <c r="P349" s="428"/>
      <c r="Q349" s="429"/>
    </row>
    <row r="350" spans="1:17" ht="43.5" customHeight="1" x14ac:dyDescent="0.25">
      <c r="A350" s="118" t="s">
        <v>882</v>
      </c>
      <c r="B350" s="719"/>
      <c r="C350" s="721"/>
      <c r="D350" s="723"/>
      <c r="E350" s="721"/>
      <c r="F350" s="724"/>
      <c r="G350" s="724"/>
      <c r="H350" s="717"/>
      <c r="I350" s="356" t="str">
        <f>IF('Mapa final'!Y353="","",'Mapa final'!Y353)</f>
        <v/>
      </c>
      <c r="J350" s="356" t="str">
        <f>IF('Mapa final'!AA353="","",'Mapa final'!AA353)</f>
        <v/>
      </c>
      <c r="K350" s="356" t="str">
        <f t="shared" si="5"/>
        <v/>
      </c>
      <c r="L350" s="356" t="str">
        <f>IF('Mapa final'!AD353="","",'Mapa final'!AD353)</f>
        <v/>
      </c>
      <c r="M350" s="357" t="str">
        <f>IF('Mapa final'!P353="","",'Mapa final'!P353)</f>
        <v/>
      </c>
      <c r="N350" s="428"/>
      <c r="O350" s="428"/>
      <c r="P350" s="428"/>
      <c r="Q350" s="429"/>
    </row>
    <row r="351" spans="1:17" ht="43.5" customHeight="1" x14ac:dyDescent="0.25">
      <c r="A351" s="118" t="s">
        <v>883</v>
      </c>
      <c r="B351" s="719"/>
      <c r="C351" s="721"/>
      <c r="D351" s="723"/>
      <c r="E351" s="721"/>
      <c r="F351" s="724"/>
      <c r="G351" s="724"/>
      <c r="H351" s="717"/>
      <c r="I351" s="356" t="str">
        <f>IF('Mapa final'!Y354="","",'Mapa final'!Y354)</f>
        <v/>
      </c>
      <c r="J351" s="356" t="str">
        <f>IF('Mapa final'!AA354="","",'Mapa final'!AA354)</f>
        <v/>
      </c>
      <c r="K351" s="356" t="str">
        <f t="shared" si="5"/>
        <v/>
      </c>
      <c r="L351" s="356" t="str">
        <f>IF('Mapa final'!AD354="","",'Mapa final'!AD354)</f>
        <v/>
      </c>
      <c r="M351" s="357" t="str">
        <f>IF('Mapa final'!P354="","",'Mapa final'!P354)</f>
        <v/>
      </c>
      <c r="N351" s="428"/>
      <c r="O351" s="428"/>
      <c r="P351" s="428"/>
      <c r="Q351" s="429"/>
    </row>
    <row r="352" spans="1:17" ht="43.5" customHeight="1" x14ac:dyDescent="0.25">
      <c r="A352" s="118" t="s">
        <v>884</v>
      </c>
      <c r="B352" s="719"/>
      <c r="C352" s="721"/>
      <c r="D352" s="723"/>
      <c r="E352" s="721"/>
      <c r="F352" s="724"/>
      <c r="G352" s="724"/>
      <c r="H352" s="717"/>
      <c r="I352" s="356" t="str">
        <f>IF('Mapa final'!Y355="","",'Mapa final'!Y355)</f>
        <v/>
      </c>
      <c r="J352" s="356" t="str">
        <f>IF('Mapa final'!AA355="","",'Mapa final'!AA355)</f>
        <v/>
      </c>
      <c r="K352" s="356" t="str">
        <f t="shared" si="5"/>
        <v/>
      </c>
      <c r="L352" s="356" t="str">
        <f>IF('Mapa final'!AD355="","",'Mapa final'!AD355)</f>
        <v/>
      </c>
      <c r="M352" s="357" t="str">
        <f>IF('Mapa final'!P355="","",'Mapa final'!P355)</f>
        <v/>
      </c>
      <c r="N352" s="428"/>
      <c r="O352" s="428"/>
      <c r="P352" s="428"/>
      <c r="Q352" s="429"/>
    </row>
    <row r="353" spans="1:17" ht="43.5" customHeight="1" x14ac:dyDescent="0.25">
      <c r="A353" s="118" t="s">
        <v>885</v>
      </c>
      <c r="B353" s="719"/>
      <c r="C353" s="721"/>
      <c r="D353" s="723"/>
      <c r="E353" s="721"/>
      <c r="F353" s="724"/>
      <c r="G353" s="724"/>
      <c r="H353" s="717"/>
      <c r="I353" s="356" t="str">
        <f>IF('Mapa final'!Y356="","",'Mapa final'!Y356)</f>
        <v/>
      </c>
      <c r="J353" s="356" t="str">
        <f>IF('Mapa final'!AA356="","",'Mapa final'!AA356)</f>
        <v/>
      </c>
      <c r="K353" s="356" t="str">
        <f t="shared" si="5"/>
        <v/>
      </c>
      <c r="L353" s="356" t="str">
        <f>IF('Mapa final'!AD356="","",'Mapa final'!AD356)</f>
        <v/>
      </c>
      <c r="M353" s="357" t="str">
        <f>IF('Mapa final'!P356="","",'Mapa final'!P356)</f>
        <v/>
      </c>
      <c r="N353" s="428"/>
      <c r="O353" s="428"/>
      <c r="P353" s="428"/>
      <c r="Q353" s="429"/>
    </row>
    <row r="354" spans="1:17" ht="43.5" customHeight="1" x14ac:dyDescent="0.25">
      <c r="A354" s="118" t="s">
        <v>886</v>
      </c>
      <c r="B354" s="719"/>
      <c r="C354" s="721"/>
      <c r="D354" s="723"/>
      <c r="E354" s="721"/>
      <c r="F354" s="724"/>
      <c r="G354" s="724"/>
      <c r="H354" s="717"/>
      <c r="I354" s="356" t="str">
        <f>IF('Mapa final'!Y357="","",'Mapa final'!Y357)</f>
        <v/>
      </c>
      <c r="J354" s="356" t="str">
        <f>IF('Mapa final'!AA357="","",'Mapa final'!AA357)</f>
        <v/>
      </c>
      <c r="K354" s="356" t="str">
        <f t="shared" si="5"/>
        <v/>
      </c>
      <c r="L354" s="356" t="str">
        <f>IF('Mapa final'!AD357="","",'Mapa final'!AD357)</f>
        <v/>
      </c>
      <c r="M354" s="357" t="str">
        <f>IF('Mapa final'!P357="","",'Mapa final'!P357)</f>
        <v/>
      </c>
      <c r="N354" s="428"/>
      <c r="O354" s="428"/>
      <c r="P354" s="428"/>
      <c r="Q354" s="429"/>
    </row>
    <row r="355" spans="1:17" ht="43.5" customHeight="1" x14ac:dyDescent="0.25">
      <c r="A355" s="118" t="s">
        <v>887</v>
      </c>
      <c r="B355" s="718"/>
      <c r="C355" s="720" t="str">
        <f>IF('Mapa final'!E358="","",'Mapa final'!E358)</f>
        <v/>
      </c>
      <c r="D355" s="722"/>
      <c r="E355" s="720" t="str">
        <f>IF('Mapa final'!D358="","",'Mapa final'!D358)</f>
        <v/>
      </c>
      <c r="F355" s="724" t="str">
        <f>IF('Mapa final'!H358="","",'Mapa final'!H358)</f>
        <v/>
      </c>
      <c r="G355" s="724" t="str">
        <f>IF('Mapa final'!L358="","",'Mapa final'!L358)</f>
        <v/>
      </c>
      <c r="H355" s="71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final'!Y358="","",'Mapa final'!Y358)</f>
        <v/>
      </c>
      <c r="J355" s="356" t="str">
        <f>IF('Mapa final'!AA358="","",'Mapa final'!AA358)</f>
        <v/>
      </c>
      <c r="K355" s="356" t="str">
        <f t="shared" si="5"/>
        <v/>
      </c>
      <c r="L355" s="356" t="str">
        <f>IF('Mapa final'!AD358="","",'Mapa final'!AD358)</f>
        <v/>
      </c>
      <c r="M355" s="357" t="str">
        <f>IF('Mapa final'!P358="","",'Mapa final'!P358)</f>
        <v/>
      </c>
      <c r="N355" s="428"/>
      <c r="O355" s="428"/>
      <c r="P355" s="428"/>
      <c r="Q355" s="429"/>
    </row>
    <row r="356" spans="1:17" ht="43.5" customHeight="1" x14ac:dyDescent="0.25">
      <c r="A356" s="118" t="s">
        <v>888</v>
      </c>
      <c r="B356" s="719"/>
      <c r="C356" s="721"/>
      <c r="D356" s="723"/>
      <c r="E356" s="721"/>
      <c r="F356" s="724"/>
      <c r="G356" s="724"/>
      <c r="H356" s="717"/>
      <c r="I356" s="356" t="str">
        <f>IF('Mapa final'!Y359="","",'Mapa final'!Y359)</f>
        <v/>
      </c>
      <c r="J356" s="356" t="str">
        <f>IF('Mapa final'!AA359="","",'Mapa final'!AA359)</f>
        <v/>
      </c>
      <c r="K356" s="356" t="str">
        <f t="shared" si="5"/>
        <v/>
      </c>
      <c r="L356" s="356" t="str">
        <f>IF('Mapa final'!AD359="","",'Mapa final'!AD359)</f>
        <v/>
      </c>
      <c r="M356" s="357" t="str">
        <f>IF('Mapa final'!P359="","",'Mapa final'!P359)</f>
        <v/>
      </c>
      <c r="N356" s="428"/>
      <c r="O356" s="428"/>
      <c r="P356" s="428"/>
      <c r="Q356" s="429"/>
    </row>
    <row r="357" spans="1:17" ht="43.5" customHeight="1" x14ac:dyDescent="0.25">
      <c r="A357" s="118" t="s">
        <v>889</v>
      </c>
      <c r="B357" s="719"/>
      <c r="C357" s="721"/>
      <c r="D357" s="723"/>
      <c r="E357" s="721"/>
      <c r="F357" s="724"/>
      <c r="G357" s="724"/>
      <c r="H357" s="717"/>
      <c r="I357" s="356" t="str">
        <f>IF('Mapa final'!Y360="","",'Mapa final'!Y360)</f>
        <v/>
      </c>
      <c r="J357" s="356" t="str">
        <f>IF('Mapa final'!AA360="","",'Mapa final'!AA360)</f>
        <v/>
      </c>
      <c r="K357" s="356" t="str">
        <f t="shared" si="5"/>
        <v/>
      </c>
      <c r="L357" s="356" t="str">
        <f>IF('Mapa final'!AD360="","",'Mapa final'!AD360)</f>
        <v/>
      </c>
      <c r="M357" s="357" t="str">
        <f>IF('Mapa final'!P360="","",'Mapa final'!P360)</f>
        <v/>
      </c>
      <c r="N357" s="428"/>
      <c r="O357" s="428"/>
      <c r="P357" s="428"/>
      <c r="Q357" s="429"/>
    </row>
    <row r="358" spans="1:17" ht="43.5" customHeight="1" x14ac:dyDescent="0.25">
      <c r="A358" s="118" t="s">
        <v>890</v>
      </c>
      <c r="B358" s="719"/>
      <c r="C358" s="721"/>
      <c r="D358" s="723"/>
      <c r="E358" s="721"/>
      <c r="F358" s="724"/>
      <c r="G358" s="724"/>
      <c r="H358" s="717"/>
      <c r="I358" s="356" t="str">
        <f>IF('Mapa final'!Y361="","",'Mapa final'!Y361)</f>
        <v/>
      </c>
      <c r="J358" s="356" t="str">
        <f>IF('Mapa final'!AA361="","",'Mapa final'!AA361)</f>
        <v/>
      </c>
      <c r="K358" s="356" t="str">
        <f t="shared" si="5"/>
        <v/>
      </c>
      <c r="L358" s="356" t="str">
        <f>IF('Mapa final'!AD361="","",'Mapa final'!AD361)</f>
        <v/>
      </c>
      <c r="M358" s="357" t="str">
        <f>IF('Mapa final'!P361="","",'Mapa final'!P361)</f>
        <v/>
      </c>
      <c r="N358" s="428"/>
      <c r="O358" s="428"/>
      <c r="P358" s="428"/>
      <c r="Q358" s="429"/>
    </row>
    <row r="359" spans="1:17" ht="43.5" customHeight="1" x14ac:dyDescent="0.25">
      <c r="A359" s="118" t="s">
        <v>891</v>
      </c>
      <c r="B359" s="719"/>
      <c r="C359" s="721"/>
      <c r="D359" s="723"/>
      <c r="E359" s="721"/>
      <c r="F359" s="724"/>
      <c r="G359" s="724"/>
      <c r="H359" s="717"/>
      <c r="I359" s="356" t="str">
        <f>IF('Mapa final'!Y362="","",'Mapa final'!Y362)</f>
        <v/>
      </c>
      <c r="J359" s="356" t="str">
        <f>IF('Mapa final'!AA362="","",'Mapa final'!AA362)</f>
        <v/>
      </c>
      <c r="K359" s="356" t="str">
        <f t="shared" si="5"/>
        <v/>
      </c>
      <c r="L359" s="356" t="str">
        <f>IF('Mapa final'!AD362="","",'Mapa final'!AD362)</f>
        <v/>
      </c>
      <c r="M359" s="357" t="str">
        <f>IF('Mapa final'!P362="","",'Mapa final'!P362)</f>
        <v/>
      </c>
      <c r="N359" s="428"/>
      <c r="O359" s="428"/>
      <c r="P359" s="428"/>
      <c r="Q359" s="429"/>
    </row>
    <row r="360" spans="1:17" ht="43.5" customHeight="1" x14ac:dyDescent="0.25">
      <c r="A360" s="118" t="s">
        <v>892</v>
      </c>
      <c r="B360" s="719"/>
      <c r="C360" s="721"/>
      <c r="D360" s="723"/>
      <c r="E360" s="721"/>
      <c r="F360" s="724"/>
      <c r="G360" s="724"/>
      <c r="H360" s="717"/>
      <c r="I360" s="356" t="str">
        <f>IF('Mapa final'!Y363="","",'Mapa final'!Y363)</f>
        <v/>
      </c>
      <c r="J360" s="356" t="str">
        <f>IF('Mapa final'!AA363="","",'Mapa final'!AA363)</f>
        <v/>
      </c>
      <c r="K360" s="356" t="str">
        <f t="shared" si="5"/>
        <v/>
      </c>
      <c r="L360" s="356" t="str">
        <f>IF('Mapa final'!AD363="","",'Mapa final'!AD363)</f>
        <v/>
      </c>
      <c r="M360" s="357" t="str">
        <f>IF('Mapa final'!P363="","",'Mapa final'!P363)</f>
        <v/>
      </c>
      <c r="N360" s="428"/>
      <c r="O360" s="428"/>
      <c r="P360" s="428"/>
      <c r="Q360" s="429"/>
    </row>
    <row r="361" spans="1:17" ht="43.5" customHeight="1" x14ac:dyDescent="0.25">
      <c r="A361" s="118" t="s">
        <v>893</v>
      </c>
      <c r="B361" s="718"/>
      <c r="C361" s="720" t="str">
        <f>IF('Mapa final'!E364="","",'Mapa final'!E364)</f>
        <v/>
      </c>
      <c r="D361" s="722"/>
      <c r="E361" s="720" t="str">
        <f>IF('Mapa final'!D364="","",'Mapa final'!D364)</f>
        <v/>
      </c>
      <c r="F361" s="724" t="str">
        <f>IF('Mapa final'!H364="","",'Mapa final'!H364)</f>
        <v/>
      </c>
      <c r="G361" s="724" t="str">
        <f>IF('Mapa final'!L364="","",'Mapa final'!L364)</f>
        <v/>
      </c>
      <c r="H361" s="71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final'!Y364="","",'Mapa final'!Y364)</f>
        <v/>
      </c>
      <c r="J361" s="356" t="str">
        <f>IF('Mapa final'!AA364="","",'Mapa final'!AA364)</f>
        <v/>
      </c>
      <c r="K361" s="356" t="str">
        <f t="shared" si="5"/>
        <v/>
      </c>
      <c r="L361" s="356" t="str">
        <f>IF('Mapa final'!AD364="","",'Mapa final'!AD364)</f>
        <v/>
      </c>
      <c r="M361" s="357" t="str">
        <f>IF('Mapa final'!P364="","",'Mapa final'!P364)</f>
        <v/>
      </c>
      <c r="N361" s="428"/>
      <c r="O361" s="428"/>
      <c r="P361" s="428"/>
      <c r="Q361" s="429"/>
    </row>
    <row r="362" spans="1:17" ht="43.5" customHeight="1" x14ac:dyDescent="0.25">
      <c r="A362" s="118" t="s">
        <v>894</v>
      </c>
      <c r="B362" s="719"/>
      <c r="C362" s="721"/>
      <c r="D362" s="723"/>
      <c r="E362" s="721"/>
      <c r="F362" s="724"/>
      <c r="G362" s="724"/>
      <c r="H362" s="717"/>
      <c r="I362" s="356" t="str">
        <f>IF('Mapa final'!Y365="","",'Mapa final'!Y365)</f>
        <v/>
      </c>
      <c r="J362" s="356" t="str">
        <f>IF('Mapa final'!AA365="","",'Mapa final'!AA365)</f>
        <v/>
      </c>
      <c r="K362" s="356" t="str">
        <f t="shared" si="5"/>
        <v/>
      </c>
      <c r="L362" s="356" t="str">
        <f>IF('Mapa final'!AD365="","",'Mapa final'!AD365)</f>
        <v/>
      </c>
      <c r="M362" s="357" t="str">
        <f>IF('Mapa final'!P365="","",'Mapa final'!P365)</f>
        <v/>
      </c>
      <c r="N362" s="428"/>
      <c r="O362" s="428"/>
      <c r="P362" s="428"/>
      <c r="Q362" s="429"/>
    </row>
    <row r="363" spans="1:17" ht="51.75" customHeight="1" x14ac:dyDescent="0.25">
      <c r="A363" s="118" t="s">
        <v>895</v>
      </c>
      <c r="B363" s="719"/>
      <c r="C363" s="721"/>
      <c r="D363" s="723"/>
      <c r="E363" s="721"/>
      <c r="F363" s="724"/>
      <c r="G363" s="724"/>
      <c r="H363" s="717"/>
      <c r="I363" s="356" t="str">
        <f>IF('Mapa final'!Y366="","",'Mapa final'!Y366)</f>
        <v/>
      </c>
      <c r="J363" s="356" t="str">
        <f>IF('Mapa final'!AA366="","",'Mapa final'!AA366)</f>
        <v/>
      </c>
      <c r="K363" s="356" t="str">
        <f t="shared" si="5"/>
        <v/>
      </c>
      <c r="L363" s="356" t="str">
        <f>IF('Mapa final'!AD366="","",'Mapa final'!AD366)</f>
        <v/>
      </c>
      <c r="M363" s="357" t="str">
        <f>IF('Mapa final'!P366="","",'Mapa final'!P366)</f>
        <v/>
      </c>
      <c r="N363" s="428"/>
      <c r="O363" s="428"/>
      <c r="P363" s="428"/>
      <c r="Q363" s="429"/>
    </row>
    <row r="364" spans="1:17" ht="51.75" customHeight="1" x14ac:dyDescent="0.25">
      <c r="A364" s="118" t="s">
        <v>896</v>
      </c>
      <c r="B364" s="719"/>
      <c r="C364" s="721"/>
      <c r="D364" s="723"/>
      <c r="E364" s="721"/>
      <c r="F364" s="724"/>
      <c r="G364" s="724"/>
      <c r="H364" s="717"/>
      <c r="I364" s="356" t="str">
        <f>IF('Mapa final'!Y367="","",'Mapa final'!Y367)</f>
        <v/>
      </c>
      <c r="J364" s="356" t="str">
        <f>IF('Mapa final'!AA367="","",'Mapa final'!AA367)</f>
        <v/>
      </c>
      <c r="K364" s="356" t="str">
        <f t="shared" si="5"/>
        <v/>
      </c>
      <c r="L364" s="356" t="str">
        <f>IF('Mapa final'!AD367="","",'Mapa final'!AD367)</f>
        <v/>
      </c>
      <c r="M364" s="357" t="str">
        <f>IF('Mapa final'!P367="","",'Mapa final'!P367)</f>
        <v/>
      </c>
      <c r="N364" s="428"/>
      <c r="O364" s="428"/>
      <c r="P364" s="428"/>
      <c r="Q364" s="429"/>
    </row>
    <row r="365" spans="1:17" ht="51.75" customHeight="1" x14ac:dyDescent="0.25">
      <c r="A365" s="118" t="s">
        <v>897</v>
      </c>
      <c r="B365" s="719"/>
      <c r="C365" s="721"/>
      <c r="D365" s="723"/>
      <c r="E365" s="721"/>
      <c r="F365" s="724"/>
      <c r="G365" s="724"/>
      <c r="H365" s="717"/>
      <c r="I365" s="356" t="str">
        <f>IF('Mapa final'!Y368="","",'Mapa final'!Y368)</f>
        <v/>
      </c>
      <c r="J365" s="356" t="str">
        <f>IF('Mapa final'!AA368="","",'Mapa final'!AA368)</f>
        <v/>
      </c>
      <c r="K365" s="356" t="str">
        <f t="shared" si="5"/>
        <v/>
      </c>
      <c r="L365" s="356" t="str">
        <f>IF('Mapa final'!AD368="","",'Mapa final'!AD368)</f>
        <v/>
      </c>
      <c r="M365" s="357" t="str">
        <f>IF('Mapa final'!P368="","",'Mapa final'!P368)</f>
        <v/>
      </c>
      <c r="N365" s="428"/>
      <c r="O365" s="428"/>
      <c r="P365" s="428"/>
      <c r="Q365" s="429"/>
    </row>
    <row r="366" spans="1:17" ht="51.75" customHeight="1" x14ac:dyDescent="0.25">
      <c r="A366" s="118" t="s">
        <v>898</v>
      </c>
      <c r="B366" s="719"/>
      <c r="C366" s="721"/>
      <c r="D366" s="723"/>
      <c r="E366" s="721"/>
      <c r="F366" s="724"/>
      <c r="G366" s="724"/>
      <c r="H366" s="717"/>
      <c r="I366" s="356" t="str">
        <f>IF('Mapa final'!Y369="","",'Mapa final'!Y369)</f>
        <v/>
      </c>
      <c r="J366" s="356" t="str">
        <f>IF('Mapa final'!AA369="","",'Mapa final'!AA369)</f>
        <v/>
      </c>
      <c r="K366" s="356" t="str">
        <f t="shared" si="5"/>
        <v/>
      </c>
      <c r="L366" s="356" t="str">
        <f>IF('Mapa final'!AD369="","",'Mapa final'!AD369)</f>
        <v/>
      </c>
      <c r="M366" s="357" t="str">
        <f>IF('Mapa final'!P369="","",'Mapa final'!P369)</f>
        <v/>
      </c>
      <c r="N366" s="428"/>
      <c r="O366" s="428"/>
      <c r="P366" s="428"/>
      <c r="Q366" s="429"/>
    </row>
    <row r="367" spans="1:17" ht="51.75" customHeight="1" x14ac:dyDescent="0.25">
      <c r="A367" s="118" t="s">
        <v>899</v>
      </c>
      <c r="B367" s="718"/>
      <c r="C367" s="720" t="str">
        <f>IF('Mapa final'!E370="","",'Mapa final'!E370)</f>
        <v/>
      </c>
      <c r="D367" s="722"/>
      <c r="E367" s="720" t="str">
        <f>IF('Mapa final'!D370="","",'Mapa final'!D370)</f>
        <v/>
      </c>
      <c r="F367" s="724" t="str">
        <f>IF('Mapa final'!H370="","",'Mapa final'!H370)</f>
        <v/>
      </c>
      <c r="G367" s="724" t="str">
        <f>IF('Mapa final'!L370="","",'Mapa final'!L370)</f>
        <v/>
      </c>
      <c r="H367" s="71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final'!Y370="","",'Mapa final'!Y370)</f>
        <v/>
      </c>
      <c r="J367" s="356" t="str">
        <f>IF('Mapa final'!AA370="","",'Mapa final'!AA370)</f>
        <v/>
      </c>
      <c r="K367" s="356" t="str">
        <f t="shared" si="5"/>
        <v/>
      </c>
      <c r="L367" s="356" t="str">
        <f>IF('Mapa final'!AD370="","",'Mapa final'!AD370)</f>
        <v/>
      </c>
      <c r="M367" s="357" t="str">
        <f>IF('Mapa final'!P370="","",'Mapa final'!P370)</f>
        <v/>
      </c>
      <c r="N367" s="428"/>
      <c r="O367" s="428"/>
      <c r="P367" s="428"/>
      <c r="Q367" s="429"/>
    </row>
    <row r="368" spans="1:17" ht="51.75" customHeight="1" x14ac:dyDescent="0.25">
      <c r="A368" s="118" t="s">
        <v>900</v>
      </c>
      <c r="B368" s="719"/>
      <c r="C368" s="721"/>
      <c r="D368" s="723"/>
      <c r="E368" s="721"/>
      <c r="F368" s="724"/>
      <c r="G368" s="724"/>
      <c r="H368" s="717"/>
      <c r="I368" s="356" t="str">
        <f>IF('Mapa final'!Y371="","",'Mapa final'!Y371)</f>
        <v/>
      </c>
      <c r="J368" s="356" t="str">
        <f>IF('Mapa final'!AA371="","",'Mapa final'!AA371)</f>
        <v/>
      </c>
      <c r="K368" s="356" t="str">
        <f t="shared" si="5"/>
        <v/>
      </c>
      <c r="L368" s="356" t="str">
        <f>IF('Mapa final'!AD371="","",'Mapa final'!AD371)</f>
        <v/>
      </c>
      <c r="M368" s="357" t="str">
        <f>IF('Mapa final'!P371="","",'Mapa final'!P371)</f>
        <v/>
      </c>
      <c r="N368" s="428"/>
      <c r="O368" s="428"/>
      <c r="P368" s="428"/>
      <c r="Q368" s="429"/>
    </row>
    <row r="369" spans="1:17" ht="51.75" customHeight="1" x14ac:dyDescent="0.25">
      <c r="A369" s="118" t="s">
        <v>901</v>
      </c>
      <c r="B369" s="719"/>
      <c r="C369" s="721"/>
      <c r="D369" s="723"/>
      <c r="E369" s="721"/>
      <c r="F369" s="724"/>
      <c r="G369" s="724"/>
      <c r="H369" s="717"/>
      <c r="I369" s="356" t="str">
        <f>IF('Mapa final'!Y372="","",'Mapa final'!Y372)</f>
        <v/>
      </c>
      <c r="J369" s="356" t="str">
        <f>IF('Mapa final'!AA372="","",'Mapa final'!AA372)</f>
        <v/>
      </c>
      <c r="K369" s="356" t="str">
        <f t="shared" si="5"/>
        <v/>
      </c>
      <c r="L369" s="356" t="str">
        <f>IF('Mapa final'!AD372="","",'Mapa final'!AD372)</f>
        <v/>
      </c>
      <c r="M369" s="357" t="str">
        <f>IF('Mapa final'!P372="","",'Mapa final'!P372)</f>
        <v/>
      </c>
      <c r="N369" s="428"/>
      <c r="O369" s="428"/>
      <c r="P369" s="428"/>
      <c r="Q369" s="429"/>
    </row>
    <row r="370" spans="1:17" ht="51.75" customHeight="1" x14ac:dyDescent="0.25">
      <c r="A370" s="118" t="s">
        <v>902</v>
      </c>
      <c r="B370" s="719"/>
      <c r="C370" s="721"/>
      <c r="D370" s="723"/>
      <c r="E370" s="721"/>
      <c r="F370" s="724"/>
      <c r="G370" s="724"/>
      <c r="H370" s="717"/>
      <c r="I370" s="356" t="str">
        <f>IF('Mapa final'!Y373="","",'Mapa final'!Y373)</f>
        <v/>
      </c>
      <c r="J370" s="356" t="str">
        <f>IF('Mapa final'!AA373="","",'Mapa final'!AA373)</f>
        <v/>
      </c>
      <c r="K370" s="356" t="str">
        <f t="shared" si="5"/>
        <v/>
      </c>
      <c r="L370" s="356" t="str">
        <f>IF('Mapa final'!AD373="","",'Mapa final'!AD373)</f>
        <v/>
      </c>
      <c r="M370" s="357" t="str">
        <f>IF('Mapa final'!P373="","",'Mapa final'!P373)</f>
        <v/>
      </c>
      <c r="N370" s="428"/>
      <c r="O370" s="428"/>
      <c r="P370" s="428"/>
      <c r="Q370" s="429"/>
    </row>
    <row r="371" spans="1:17" ht="51.75" customHeight="1" x14ac:dyDescent="0.25">
      <c r="A371" s="118" t="s">
        <v>903</v>
      </c>
      <c r="B371" s="719"/>
      <c r="C371" s="721"/>
      <c r="D371" s="723"/>
      <c r="E371" s="721"/>
      <c r="F371" s="724"/>
      <c r="G371" s="724"/>
      <c r="H371" s="717"/>
      <c r="I371" s="356" t="str">
        <f>IF('Mapa final'!Y374="","",'Mapa final'!Y374)</f>
        <v/>
      </c>
      <c r="J371" s="356" t="str">
        <f>IF('Mapa final'!AA374="","",'Mapa final'!AA374)</f>
        <v/>
      </c>
      <c r="K371" s="356" t="str">
        <f t="shared" si="5"/>
        <v/>
      </c>
      <c r="L371" s="356" t="str">
        <f>IF('Mapa final'!AD374="","",'Mapa final'!AD374)</f>
        <v/>
      </c>
      <c r="M371" s="357" t="str">
        <f>IF('Mapa final'!P374="","",'Mapa final'!P374)</f>
        <v/>
      </c>
      <c r="N371" s="428"/>
      <c r="O371" s="428"/>
      <c r="P371" s="428"/>
      <c r="Q371" s="429"/>
    </row>
    <row r="372" spans="1:17" ht="51.75" customHeight="1" x14ac:dyDescent="0.25">
      <c r="A372" s="118" t="s">
        <v>904</v>
      </c>
      <c r="B372" s="719"/>
      <c r="C372" s="721"/>
      <c r="D372" s="723"/>
      <c r="E372" s="721"/>
      <c r="F372" s="724"/>
      <c r="G372" s="724"/>
      <c r="H372" s="717"/>
      <c r="I372" s="356" t="str">
        <f>IF('Mapa final'!Y375="","",'Mapa final'!Y375)</f>
        <v/>
      </c>
      <c r="J372" s="356" t="str">
        <f>IF('Mapa final'!AA375="","",'Mapa final'!AA375)</f>
        <v/>
      </c>
      <c r="K372" s="356" t="str">
        <f t="shared" si="5"/>
        <v/>
      </c>
      <c r="L372" s="356" t="str">
        <f>IF('Mapa final'!AD375="","",'Mapa final'!AD375)</f>
        <v/>
      </c>
      <c r="M372" s="357" t="str">
        <f>IF('Mapa final'!P375="","",'Mapa final'!P375)</f>
        <v/>
      </c>
      <c r="N372" s="428"/>
      <c r="O372" s="428"/>
      <c r="P372" s="428"/>
      <c r="Q372" s="429"/>
    </row>
    <row r="373" spans="1:17" ht="51.75" customHeight="1" x14ac:dyDescent="0.25">
      <c r="A373" s="118" t="s">
        <v>905</v>
      </c>
      <c r="B373" s="718"/>
      <c r="C373" s="720" t="str">
        <f>IF('Mapa final'!E376="","",'Mapa final'!E376)</f>
        <v/>
      </c>
      <c r="D373" s="722"/>
      <c r="E373" s="720" t="str">
        <f>IF('Mapa final'!D376="","",'Mapa final'!D376)</f>
        <v/>
      </c>
      <c r="F373" s="724" t="str">
        <f>IF('Mapa final'!H376="","",'Mapa final'!H376)</f>
        <v/>
      </c>
      <c r="G373" s="724" t="str">
        <f>IF('Mapa final'!L376="","",'Mapa final'!L376)</f>
        <v/>
      </c>
      <c r="H373" s="71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final'!Y376="","",'Mapa final'!Y376)</f>
        <v/>
      </c>
      <c r="J373" s="356" t="str">
        <f>IF('Mapa final'!AA376="","",'Mapa final'!AA376)</f>
        <v/>
      </c>
      <c r="K373" s="356" t="str">
        <f t="shared" si="5"/>
        <v/>
      </c>
      <c r="L373" s="356" t="str">
        <f>IF('Mapa final'!AD376="","",'Mapa final'!AD376)</f>
        <v/>
      </c>
      <c r="M373" s="357" t="str">
        <f>IF('Mapa final'!P376="","",'Mapa final'!P376)</f>
        <v/>
      </c>
      <c r="N373" s="428"/>
      <c r="O373" s="428"/>
      <c r="P373" s="428"/>
      <c r="Q373" s="429"/>
    </row>
    <row r="374" spans="1:17" ht="51.75" customHeight="1" x14ac:dyDescent="0.25">
      <c r="A374" s="118" t="s">
        <v>906</v>
      </c>
      <c r="B374" s="719"/>
      <c r="C374" s="721"/>
      <c r="D374" s="723"/>
      <c r="E374" s="721"/>
      <c r="F374" s="724"/>
      <c r="G374" s="724"/>
      <c r="H374" s="717"/>
      <c r="I374" s="356" t="str">
        <f>IF('Mapa final'!Y377="","",'Mapa final'!Y377)</f>
        <v/>
      </c>
      <c r="J374" s="356" t="str">
        <f>IF('Mapa final'!AA377="","",'Mapa final'!AA377)</f>
        <v/>
      </c>
      <c r="K374" s="356" t="str">
        <f t="shared" si="5"/>
        <v/>
      </c>
      <c r="L374" s="356" t="str">
        <f>IF('Mapa final'!AD377="","",'Mapa final'!AD377)</f>
        <v/>
      </c>
      <c r="M374" s="357" t="str">
        <f>IF('Mapa final'!P377="","",'Mapa final'!P377)</f>
        <v/>
      </c>
      <c r="N374" s="428"/>
      <c r="O374" s="428"/>
      <c r="P374" s="428"/>
      <c r="Q374" s="429"/>
    </row>
    <row r="375" spans="1:17" ht="51.75" customHeight="1" x14ac:dyDescent="0.25">
      <c r="A375" s="118" t="s">
        <v>907</v>
      </c>
      <c r="B375" s="719"/>
      <c r="C375" s="721"/>
      <c r="D375" s="723"/>
      <c r="E375" s="721"/>
      <c r="F375" s="724"/>
      <c r="G375" s="724"/>
      <c r="H375" s="717"/>
      <c r="I375" s="356" t="str">
        <f>IF('Mapa final'!Y378="","",'Mapa final'!Y378)</f>
        <v/>
      </c>
      <c r="J375" s="356" t="str">
        <f>IF('Mapa final'!AA378="","",'Mapa final'!AA378)</f>
        <v/>
      </c>
      <c r="K375" s="356" t="str">
        <f t="shared" si="5"/>
        <v/>
      </c>
      <c r="L375" s="356" t="str">
        <f>IF('Mapa final'!AD378="","",'Mapa final'!AD378)</f>
        <v/>
      </c>
      <c r="M375" s="357" t="str">
        <f>IF('Mapa final'!P378="","",'Mapa final'!P378)</f>
        <v/>
      </c>
      <c r="N375" s="428"/>
      <c r="O375" s="428"/>
      <c r="P375" s="428"/>
      <c r="Q375" s="429"/>
    </row>
    <row r="376" spans="1:17" ht="51.75" customHeight="1" x14ac:dyDescent="0.25">
      <c r="A376" s="118" t="s">
        <v>908</v>
      </c>
      <c r="B376" s="719"/>
      <c r="C376" s="721"/>
      <c r="D376" s="723"/>
      <c r="E376" s="721"/>
      <c r="F376" s="724"/>
      <c r="G376" s="724"/>
      <c r="H376" s="717"/>
      <c r="I376" s="356" t="str">
        <f>IF('Mapa final'!Y379="","",'Mapa final'!Y379)</f>
        <v/>
      </c>
      <c r="J376" s="356" t="str">
        <f>IF('Mapa final'!AA379="","",'Mapa final'!AA379)</f>
        <v/>
      </c>
      <c r="K376" s="356" t="str">
        <f t="shared" si="5"/>
        <v/>
      </c>
      <c r="L376" s="356" t="str">
        <f>IF('Mapa final'!AD379="","",'Mapa final'!AD379)</f>
        <v/>
      </c>
      <c r="M376" s="357" t="str">
        <f>IF('Mapa final'!P379="","",'Mapa final'!P379)</f>
        <v/>
      </c>
      <c r="N376" s="428"/>
      <c r="O376" s="428"/>
      <c r="P376" s="428"/>
      <c r="Q376" s="429"/>
    </row>
    <row r="377" spans="1:17" ht="51.75" customHeight="1" x14ac:dyDescent="0.25">
      <c r="A377" s="118" t="s">
        <v>909</v>
      </c>
      <c r="B377" s="719"/>
      <c r="C377" s="721"/>
      <c r="D377" s="723"/>
      <c r="E377" s="721"/>
      <c r="F377" s="724"/>
      <c r="G377" s="724"/>
      <c r="H377" s="717"/>
      <c r="I377" s="356" t="str">
        <f>IF('Mapa final'!Y380="","",'Mapa final'!Y380)</f>
        <v/>
      </c>
      <c r="J377" s="356" t="str">
        <f>IF('Mapa final'!AA380="","",'Mapa final'!AA380)</f>
        <v/>
      </c>
      <c r="K377" s="356" t="str">
        <f t="shared" si="5"/>
        <v/>
      </c>
      <c r="L377" s="356" t="str">
        <f>IF('Mapa final'!AD380="","",'Mapa final'!AD380)</f>
        <v/>
      </c>
      <c r="M377" s="357" t="str">
        <f>IF('Mapa final'!P380="","",'Mapa final'!P380)</f>
        <v/>
      </c>
      <c r="N377" s="428"/>
      <c r="O377" s="428"/>
      <c r="P377" s="428"/>
      <c r="Q377" s="429"/>
    </row>
    <row r="378" spans="1:17" ht="51.75" customHeight="1" x14ac:dyDescent="0.25">
      <c r="A378" s="118" t="s">
        <v>910</v>
      </c>
      <c r="B378" s="719"/>
      <c r="C378" s="721"/>
      <c r="D378" s="723"/>
      <c r="E378" s="721"/>
      <c r="F378" s="724"/>
      <c r="G378" s="724"/>
      <c r="H378" s="717"/>
      <c r="I378" s="356" t="str">
        <f>IF('Mapa final'!Y381="","",'Mapa final'!Y381)</f>
        <v/>
      </c>
      <c r="J378" s="356" t="str">
        <f>IF('Mapa final'!AA381="","",'Mapa final'!AA381)</f>
        <v/>
      </c>
      <c r="K378" s="356" t="str">
        <f t="shared" si="5"/>
        <v/>
      </c>
      <c r="L378" s="356" t="str">
        <f>IF('Mapa final'!AD381="","",'Mapa final'!AD381)</f>
        <v/>
      </c>
      <c r="M378" s="357" t="str">
        <f>IF('Mapa final'!P381="","",'Mapa final'!P381)</f>
        <v/>
      </c>
      <c r="N378" s="428"/>
      <c r="O378" s="428"/>
      <c r="P378" s="428"/>
      <c r="Q378" s="429"/>
    </row>
    <row r="379" spans="1:17" ht="51.75" customHeight="1" x14ac:dyDescent="0.25">
      <c r="A379" s="118" t="s">
        <v>911</v>
      </c>
      <c r="B379" s="718"/>
      <c r="C379" s="720" t="str">
        <f>IF('Mapa final'!E382="","",'Mapa final'!E382)</f>
        <v/>
      </c>
      <c r="D379" s="722"/>
      <c r="E379" s="720" t="str">
        <f>IF('Mapa final'!D382="","",'Mapa final'!D382)</f>
        <v/>
      </c>
      <c r="F379" s="724" t="str">
        <f>IF('Mapa final'!H382="","",'Mapa final'!H382)</f>
        <v/>
      </c>
      <c r="G379" s="724" t="str">
        <f>IF('Mapa final'!L382="","",'Mapa final'!L382)</f>
        <v/>
      </c>
      <c r="H379" s="71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final'!Y382="","",'Mapa final'!Y382)</f>
        <v/>
      </c>
      <c r="J379" s="356" t="str">
        <f>IF('Mapa final'!AA382="","",'Mapa final'!AA382)</f>
        <v/>
      </c>
      <c r="K379" s="356" t="str">
        <f t="shared" si="5"/>
        <v/>
      </c>
      <c r="L379" s="356" t="str">
        <f>IF('Mapa final'!AD382="","",'Mapa final'!AD382)</f>
        <v/>
      </c>
      <c r="M379" s="357" t="str">
        <f>IF('Mapa final'!P382="","",'Mapa final'!P382)</f>
        <v/>
      </c>
      <c r="N379" s="428"/>
      <c r="O379" s="428"/>
      <c r="P379" s="428"/>
      <c r="Q379" s="429"/>
    </row>
    <row r="380" spans="1:17" ht="51.75" customHeight="1" x14ac:dyDescent="0.25">
      <c r="A380" s="118" t="s">
        <v>912</v>
      </c>
      <c r="B380" s="719"/>
      <c r="C380" s="721"/>
      <c r="D380" s="723"/>
      <c r="E380" s="721"/>
      <c r="F380" s="724"/>
      <c r="G380" s="724"/>
      <c r="H380" s="717"/>
      <c r="I380" s="356" t="str">
        <f>IF('Mapa final'!Y383="","",'Mapa final'!Y383)</f>
        <v/>
      </c>
      <c r="J380" s="356" t="str">
        <f>IF('Mapa final'!AA383="","",'Mapa final'!AA383)</f>
        <v/>
      </c>
      <c r="K380" s="356" t="str">
        <f t="shared" si="5"/>
        <v/>
      </c>
      <c r="L380" s="356" t="str">
        <f>IF('Mapa final'!AD383="","",'Mapa final'!AD383)</f>
        <v/>
      </c>
      <c r="M380" s="357" t="str">
        <f>IF('Mapa final'!P383="","",'Mapa final'!P383)</f>
        <v/>
      </c>
      <c r="N380" s="428"/>
      <c r="O380" s="428"/>
      <c r="P380" s="428"/>
      <c r="Q380" s="429"/>
    </row>
    <row r="381" spans="1:17" ht="51.75" customHeight="1" x14ac:dyDescent="0.25">
      <c r="A381" s="118" t="s">
        <v>913</v>
      </c>
      <c r="B381" s="719"/>
      <c r="C381" s="721"/>
      <c r="D381" s="723"/>
      <c r="E381" s="721"/>
      <c r="F381" s="724"/>
      <c r="G381" s="724"/>
      <c r="H381" s="717"/>
      <c r="I381" s="356" t="str">
        <f>IF('Mapa final'!Y384="","",'Mapa final'!Y384)</f>
        <v/>
      </c>
      <c r="J381" s="356" t="str">
        <f>IF('Mapa final'!AA384="","",'Mapa final'!AA384)</f>
        <v/>
      </c>
      <c r="K381" s="356" t="str">
        <f t="shared" si="5"/>
        <v/>
      </c>
      <c r="L381" s="356" t="str">
        <f>IF('Mapa final'!AD384="","",'Mapa final'!AD384)</f>
        <v/>
      </c>
      <c r="M381" s="357" t="str">
        <f>IF('Mapa final'!P384="","",'Mapa final'!P384)</f>
        <v/>
      </c>
      <c r="N381" s="428"/>
      <c r="O381" s="428"/>
      <c r="P381" s="428"/>
      <c r="Q381" s="429"/>
    </row>
    <row r="382" spans="1:17" ht="51.75" customHeight="1" x14ac:dyDescent="0.25">
      <c r="A382" s="118" t="s">
        <v>914</v>
      </c>
      <c r="B382" s="719"/>
      <c r="C382" s="721"/>
      <c r="D382" s="723"/>
      <c r="E382" s="721"/>
      <c r="F382" s="724"/>
      <c r="G382" s="724"/>
      <c r="H382" s="717"/>
      <c r="I382" s="356" t="str">
        <f>IF('Mapa final'!Y385="","",'Mapa final'!Y385)</f>
        <v/>
      </c>
      <c r="J382" s="356" t="str">
        <f>IF('Mapa final'!AA385="","",'Mapa final'!AA385)</f>
        <v/>
      </c>
      <c r="K382" s="356" t="str">
        <f t="shared" si="5"/>
        <v/>
      </c>
      <c r="L382" s="356" t="str">
        <f>IF('Mapa final'!AD385="","",'Mapa final'!AD385)</f>
        <v/>
      </c>
      <c r="M382" s="357" t="str">
        <f>IF('Mapa final'!P385="","",'Mapa final'!P385)</f>
        <v/>
      </c>
      <c r="N382" s="428"/>
      <c r="O382" s="428"/>
      <c r="P382" s="428"/>
      <c r="Q382" s="429"/>
    </row>
    <row r="383" spans="1:17" ht="51.75" customHeight="1" x14ac:dyDescent="0.25">
      <c r="A383" s="118" t="s">
        <v>915</v>
      </c>
      <c r="B383" s="719"/>
      <c r="C383" s="721"/>
      <c r="D383" s="723"/>
      <c r="E383" s="721"/>
      <c r="F383" s="724"/>
      <c r="G383" s="724"/>
      <c r="H383" s="717"/>
      <c r="I383" s="356" t="str">
        <f>IF('Mapa final'!Y386="","",'Mapa final'!Y386)</f>
        <v/>
      </c>
      <c r="J383" s="356" t="str">
        <f>IF('Mapa final'!AA386="","",'Mapa final'!AA386)</f>
        <v/>
      </c>
      <c r="K383" s="356" t="str">
        <f t="shared" si="5"/>
        <v/>
      </c>
      <c r="L383" s="356" t="str">
        <f>IF('Mapa final'!AD386="","",'Mapa final'!AD386)</f>
        <v/>
      </c>
      <c r="M383" s="357" t="str">
        <f>IF('Mapa final'!P386="","",'Mapa final'!P386)</f>
        <v/>
      </c>
      <c r="N383" s="428"/>
      <c r="O383" s="428"/>
      <c r="P383" s="428"/>
      <c r="Q383" s="429"/>
    </row>
    <row r="384" spans="1:17" ht="51.75" customHeight="1" x14ac:dyDescent="0.25">
      <c r="A384" s="118" t="s">
        <v>916</v>
      </c>
      <c r="B384" s="719"/>
      <c r="C384" s="721"/>
      <c r="D384" s="723"/>
      <c r="E384" s="721"/>
      <c r="F384" s="724"/>
      <c r="G384" s="724"/>
      <c r="H384" s="717"/>
      <c r="I384" s="356" t="str">
        <f>IF('Mapa final'!Y387="","",'Mapa final'!Y387)</f>
        <v/>
      </c>
      <c r="J384" s="356" t="str">
        <f>IF('Mapa final'!AA387="","",'Mapa final'!AA387)</f>
        <v/>
      </c>
      <c r="K384" s="356" t="str">
        <f t="shared" si="5"/>
        <v/>
      </c>
      <c r="L384" s="356" t="str">
        <f>IF('Mapa final'!AD387="","",'Mapa final'!AD387)</f>
        <v/>
      </c>
      <c r="M384" s="357" t="str">
        <f>IF('Mapa final'!P387="","",'Mapa final'!P387)</f>
        <v/>
      </c>
      <c r="N384" s="428"/>
      <c r="O384" s="428"/>
      <c r="P384" s="428"/>
      <c r="Q384" s="429"/>
    </row>
    <row r="385" spans="1:17" ht="51.75" customHeight="1" x14ac:dyDescent="0.25">
      <c r="A385" s="118" t="s">
        <v>917</v>
      </c>
      <c r="B385" s="718"/>
      <c r="C385" s="720" t="str">
        <f>IF('Mapa final'!E388="","",'Mapa final'!E388)</f>
        <v/>
      </c>
      <c r="D385" s="722"/>
      <c r="E385" s="720" t="str">
        <f>IF('Mapa final'!D388="","",'Mapa final'!D388)</f>
        <v/>
      </c>
      <c r="F385" s="724" t="str">
        <f>IF('Mapa final'!H388="","",'Mapa final'!H388)</f>
        <v/>
      </c>
      <c r="G385" s="724" t="str">
        <f>IF('Mapa final'!L388="","",'Mapa final'!L388)</f>
        <v/>
      </c>
      <c r="H385" s="71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final'!Y388="","",'Mapa final'!Y388)</f>
        <v/>
      </c>
      <c r="J385" s="356" t="str">
        <f>IF('Mapa final'!AA388="","",'Mapa final'!AA388)</f>
        <v/>
      </c>
      <c r="K385" s="356" t="str">
        <f t="shared" si="5"/>
        <v/>
      </c>
      <c r="L385" s="356" t="str">
        <f>IF('Mapa final'!AD388="","",'Mapa final'!AD388)</f>
        <v/>
      </c>
      <c r="M385" s="357" t="str">
        <f>IF('Mapa final'!P388="","",'Mapa final'!P388)</f>
        <v/>
      </c>
      <c r="N385" s="428"/>
      <c r="O385" s="428"/>
      <c r="P385" s="428"/>
      <c r="Q385" s="429"/>
    </row>
    <row r="386" spans="1:17" ht="51.75" customHeight="1" x14ac:dyDescent="0.25">
      <c r="A386" s="118" t="s">
        <v>918</v>
      </c>
      <c r="B386" s="719"/>
      <c r="C386" s="721"/>
      <c r="D386" s="723"/>
      <c r="E386" s="721"/>
      <c r="F386" s="724"/>
      <c r="G386" s="724"/>
      <c r="H386" s="717"/>
      <c r="I386" s="356" t="str">
        <f>IF('Mapa final'!Y389="","",'Mapa final'!Y389)</f>
        <v/>
      </c>
      <c r="J386" s="356" t="str">
        <f>IF('Mapa final'!AA389="","",'Mapa final'!AA389)</f>
        <v/>
      </c>
      <c r="K386" s="356" t="str">
        <f t="shared" si="5"/>
        <v/>
      </c>
      <c r="L386" s="356" t="str">
        <f>IF('Mapa final'!AD389="","",'Mapa final'!AD389)</f>
        <v/>
      </c>
      <c r="M386" s="357" t="str">
        <f>IF('Mapa final'!P389="","",'Mapa final'!P389)</f>
        <v/>
      </c>
      <c r="N386" s="428"/>
      <c r="O386" s="428"/>
      <c r="P386" s="428"/>
      <c r="Q386" s="429"/>
    </row>
    <row r="387" spans="1:17" ht="51.75" customHeight="1" x14ac:dyDescent="0.25">
      <c r="A387" s="118" t="s">
        <v>919</v>
      </c>
      <c r="B387" s="719"/>
      <c r="C387" s="721"/>
      <c r="D387" s="723"/>
      <c r="E387" s="721"/>
      <c r="F387" s="724"/>
      <c r="G387" s="724"/>
      <c r="H387" s="717"/>
      <c r="I387" s="356" t="str">
        <f>IF('Mapa final'!Y390="","",'Mapa final'!Y390)</f>
        <v/>
      </c>
      <c r="J387" s="356" t="str">
        <f>IF('Mapa final'!AA390="","",'Mapa final'!AA390)</f>
        <v/>
      </c>
      <c r="K387" s="356" t="str">
        <f t="shared" si="5"/>
        <v/>
      </c>
      <c r="L387" s="356" t="str">
        <f>IF('Mapa final'!AD390="","",'Mapa final'!AD390)</f>
        <v/>
      </c>
      <c r="M387" s="357" t="str">
        <f>IF('Mapa final'!P390="","",'Mapa final'!P390)</f>
        <v/>
      </c>
      <c r="N387" s="428"/>
      <c r="O387" s="428"/>
      <c r="P387" s="428"/>
      <c r="Q387" s="429"/>
    </row>
    <row r="388" spans="1:17" ht="51.75" customHeight="1" x14ac:dyDescent="0.25">
      <c r="A388" s="118" t="s">
        <v>920</v>
      </c>
      <c r="B388" s="719"/>
      <c r="C388" s="721"/>
      <c r="D388" s="723"/>
      <c r="E388" s="721"/>
      <c r="F388" s="724"/>
      <c r="G388" s="724"/>
      <c r="H388" s="717"/>
      <c r="I388" s="356" t="str">
        <f>IF('Mapa final'!Y391="","",'Mapa final'!Y391)</f>
        <v/>
      </c>
      <c r="J388" s="356" t="str">
        <f>IF('Mapa final'!AA391="","",'Mapa final'!AA391)</f>
        <v/>
      </c>
      <c r="K388" s="356" t="str">
        <f t="shared" si="5"/>
        <v/>
      </c>
      <c r="L388" s="356" t="str">
        <f>IF('Mapa final'!AD391="","",'Mapa final'!AD391)</f>
        <v/>
      </c>
      <c r="M388" s="357" t="str">
        <f>IF('Mapa final'!P391="","",'Mapa final'!P391)</f>
        <v/>
      </c>
      <c r="N388" s="428"/>
      <c r="O388" s="428"/>
      <c r="P388" s="428"/>
      <c r="Q388" s="429"/>
    </row>
    <row r="389" spans="1:17" ht="51.75" customHeight="1" x14ac:dyDescent="0.25">
      <c r="A389" s="118" t="s">
        <v>921</v>
      </c>
      <c r="B389" s="719"/>
      <c r="C389" s="721"/>
      <c r="D389" s="723"/>
      <c r="E389" s="721"/>
      <c r="F389" s="724"/>
      <c r="G389" s="724"/>
      <c r="H389" s="717"/>
      <c r="I389" s="356" t="str">
        <f>IF('Mapa final'!Y392="","",'Mapa final'!Y392)</f>
        <v/>
      </c>
      <c r="J389" s="356" t="str">
        <f>IF('Mapa final'!AA392="","",'Mapa final'!AA392)</f>
        <v/>
      </c>
      <c r="K389" s="356" t="str">
        <f t="shared" si="5"/>
        <v/>
      </c>
      <c r="L389" s="356" t="str">
        <f>IF('Mapa final'!AD392="","",'Mapa final'!AD392)</f>
        <v/>
      </c>
      <c r="M389" s="357" t="str">
        <f>IF('Mapa final'!P392="","",'Mapa final'!P392)</f>
        <v/>
      </c>
      <c r="N389" s="428"/>
      <c r="O389" s="428"/>
      <c r="P389" s="428"/>
      <c r="Q389" s="429"/>
    </row>
    <row r="390" spans="1:17" ht="51.75" customHeight="1" x14ac:dyDescent="0.25">
      <c r="A390" s="118" t="s">
        <v>922</v>
      </c>
      <c r="B390" s="719"/>
      <c r="C390" s="721"/>
      <c r="D390" s="723"/>
      <c r="E390" s="721"/>
      <c r="F390" s="724"/>
      <c r="G390" s="724"/>
      <c r="H390" s="717"/>
      <c r="I390" s="356" t="str">
        <f>IF('Mapa final'!Y393="","",'Mapa final'!Y393)</f>
        <v/>
      </c>
      <c r="J390" s="356" t="str">
        <f>IF('Mapa final'!AA393="","",'Mapa final'!AA393)</f>
        <v/>
      </c>
      <c r="K390" s="356" t="str">
        <f t="shared" si="5"/>
        <v/>
      </c>
      <c r="L390" s="356" t="str">
        <f>IF('Mapa final'!AD393="","",'Mapa final'!AD393)</f>
        <v/>
      </c>
      <c r="M390" s="357" t="str">
        <f>IF('Mapa final'!P393="","",'Mapa final'!P393)</f>
        <v/>
      </c>
      <c r="N390" s="428"/>
      <c r="O390" s="428"/>
      <c r="P390" s="428"/>
      <c r="Q390" s="429"/>
    </row>
    <row r="391" spans="1:17" ht="51.75" customHeight="1" x14ac:dyDescent="0.25">
      <c r="A391" s="118" t="s">
        <v>923</v>
      </c>
      <c r="B391" s="718"/>
      <c r="C391" s="720" t="str">
        <f>IF('Mapa final'!E394="","",'Mapa final'!E394)</f>
        <v/>
      </c>
      <c r="D391" s="722"/>
      <c r="E391" s="720" t="str">
        <f>IF('Mapa final'!D394="","",'Mapa final'!D394)</f>
        <v/>
      </c>
      <c r="F391" s="724" t="str">
        <f>IF('Mapa final'!H394="","",'Mapa final'!H394)</f>
        <v/>
      </c>
      <c r="G391" s="724" t="str">
        <f>IF('Mapa final'!L394="","",'Mapa final'!L394)</f>
        <v/>
      </c>
      <c r="H391" s="71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final'!Y394="","",'Mapa final'!Y394)</f>
        <v/>
      </c>
      <c r="J391" s="356" t="str">
        <f>IF('Mapa final'!AA394="","",'Mapa final'!AA394)</f>
        <v/>
      </c>
      <c r="K391" s="356" t="str">
        <f t="shared" si="5"/>
        <v/>
      </c>
      <c r="L391" s="356" t="str">
        <f>IF('Mapa final'!AD394="","",'Mapa final'!AD394)</f>
        <v/>
      </c>
      <c r="M391" s="357" t="str">
        <f>IF('Mapa final'!P394="","",'Mapa final'!P394)</f>
        <v/>
      </c>
      <c r="N391" s="428"/>
      <c r="O391" s="428"/>
      <c r="P391" s="428"/>
      <c r="Q391" s="429"/>
    </row>
    <row r="392" spans="1:17" ht="51.75" customHeight="1" x14ac:dyDescent="0.25">
      <c r="A392" s="118" t="s">
        <v>924</v>
      </c>
      <c r="B392" s="719"/>
      <c r="C392" s="721"/>
      <c r="D392" s="723"/>
      <c r="E392" s="721"/>
      <c r="F392" s="724"/>
      <c r="G392" s="724"/>
      <c r="H392" s="717"/>
      <c r="I392" s="356" t="str">
        <f>IF('Mapa final'!Y395="","",'Mapa final'!Y395)</f>
        <v/>
      </c>
      <c r="J392" s="356" t="str">
        <f>IF('Mapa final'!AA395="","",'Mapa final'!AA395)</f>
        <v/>
      </c>
      <c r="K392" s="356"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final'!AD395="","",'Mapa final'!AD395)</f>
        <v/>
      </c>
      <c r="M392" s="357" t="str">
        <f>IF('Mapa final'!P395="","",'Mapa final'!P395)</f>
        <v/>
      </c>
      <c r="N392" s="428"/>
      <c r="O392" s="428"/>
      <c r="P392" s="428"/>
      <c r="Q392" s="429"/>
    </row>
    <row r="393" spans="1:17" ht="51.75" customHeight="1" x14ac:dyDescent="0.25">
      <c r="A393" s="118" t="s">
        <v>925</v>
      </c>
      <c r="B393" s="719"/>
      <c r="C393" s="721"/>
      <c r="D393" s="723"/>
      <c r="E393" s="721"/>
      <c r="F393" s="724"/>
      <c r="G393" s="724"/>
      <c r="H393" s="717"/>
      <c r="I393" s="356" t="str">
        <f>IF('Mapa final'!Y396="","",'Mapa final'!Y396)</f>
        <v/>
      </c>
      <c r="J393" s="356" t="str">
        <f>IF('Mapa final'!AA396="","",'Mapa final'!AA396)</f>
        <v/>
      </c>
      <c r="K393" s="356" t="str">
        <f t="shared" si="6"/>
        <v/>
      </c>
      <c r="L393" s="356" t="str">
        <f>IF('Mapa final'!AD396="","",'Mapa final'!AD396)</f>
        <v/>
      </c>
      <c r="M393" s="357" t="str">
        <f>IF('Mapa final'!P396="","",'Mapa final'!P396)</f>
        <v/>
      </c>
      <c r="N393" s="428"/>
      <c r="O393" s="428"/>
      <c r="P393" s="428"/>
      <c r="Q393" s="429"/>
    </row>
    <row r="394" spans="1:17" ht="51.75" customHeight="1" x14ac:dyDescent="0.25">
      <c r="A394" s="118" t="s">
        <v>926</v>
      </c>
      <c r="B394" s="719"/>
      <c r="C394" s="721"/>
      <c r="D394" s="723"/>
      <c r="E394" s="721"/>
      <c r="F394" s="724"/>
      <c r="G394" s="724"/>
      <c r="H394" s="717"/>
      <c r="I394" s="356" t="str">
        <f>IF('Mapa final'!Y397="","",'Mapa final'!Y397)</f>
        <v/>
      </c>
      <c r="J394" s="356" t="str">
        <f>IF('Mapa final'!AA397="","",'Mapa final'!AA397)</f>
        <v/>
      </c>
      <c r="K394" s="356" t="str">
        <f t="shared" si="6"/>
        <v/>
      </c>
      <c r="L394" s="356" t="str">
        <f>IF('Mapa final'!AD397="","",'Mapa final'!AD397)</f>
        <v/>
      </c>
      <c r="M394" s="357" t="str">
        <f>IF('Mapa final'!P397="","",'Mapa final'!P397)</f>
        <v/>
      </c>
      <c r="N394" s="428"/>
      <c r="O394" s="428"/>
      <c r="P394" s="428"/>
      <c r="Q394" s="429"/>
    </row>
    <row r="395" spans="1:17" ht="51.75" customHeight="1" x14ac:dyDescent="0.25">
      <c r="A395" s="118" t="s">
        <v>927</v>
      </c>
      <c r="B395" s="719"/>
      <c r="C395" s="721"/>
      <c r="D395" s="723"/>
      <c r="E395" s="721"/>
      <c r="F395" s="724"/>
      <c r="G395" s="724"/>
      <c r="H395" s="717"/>
      <c r="I395" s="356" t="str">
        <f>IF('Mapa final'!Y398="","",'Mapa final'!Y398)</f>
        <v/>
      </c>
      <c r="J395" s="356" t="str">
        <f>IF('Mapa final'!AA398="","",'Mapa final'!AA398)</f>
        <v/>
      </c>
      <c r="K395" s="356" t="str">
        <f t="shared" si="6"/>
        <v/>
      </c>
      <c r="L395" s="356" t="str">
        <f>IF('Mapa final'!AD398="","",'Mapa final'!AD398)</f>
        <v/>
      </c>
      <c r="M395" s="357" t="str">
        <f>IF('Mapa final'!P398="","",'Mapa final'!P398)</f>
        <v/>
      </c>
      <c r="N395" s="428"/>
      <c r="O395" s="428"/>
      <c r="P395" s="428"/>
      <c r="Q395" s="429"/>
    </row>
    <row r="396" spans="1:17" ht="51.75" customHeight="1" x14ac:dyDescent="0.25">
      <c r="A396" s="118" t="s">
        <v>928</v>
      </c>
      <c r="B396" s="719"/>
      <c r="C396" s="721"/>
      <c r="D396" s="723"/>
      <c r="E396" s="721"/>
      <c r="F396" s="724"/>
      <c r="G396" s="724"/>
      <c r="H396" s="717"/>
      <c r="I396" s="356" t="str">
        <f>IF('Mapa final'!Y399="","",'Mapa final'!Y399)</f>
        <v/>
      </c>
      <c r="J396" s="356" t="str">
        <f>IF('Mapa final'!AA399="","",'Mapa final'!AA399)</f>
        <v/>
      </c>
      <c r="K396" s="356" t="str">
        <f t="shared" si="6"/>
        <v/>
      </c>
      <c r="L396" s="356" t="str">
        <f>IF('Mapa final'!AD399="","",'Mapa final'!AD399)</f>
        <v/>
      </c>
      <c r="M396" s="357" t="str">
        <f>IF('Mapa final'!P399="","",'Mapa final'!P399)</f>
        <v/>
      </c>
      <c r="N396" s="428"/>
      <c r="O396" s="428"/>
      <c r="P396" s="428"/>
      <c r="Q396" s="429"/>
    </row>
    <row r="397" spans="1:17" ht="51.75" customHeight="1" x14ac:dyDescent="0.25">
      <c r="A397" s="118" t="s">
        <v>929</v>
      </c>
      <c r="B397" s="718"/>
      <c r="C397" s="720" t="str">
        <f>IF('Mapa final'!E400="","",'Mapa final'!E400)</f>
        <v/>
      </c>
      <c r="D397" s="722"/>
      <c r="E397" s="720" t="str">
        <f>IF('Mapa final'!D400="","",'Mapa final'!D400)</f>
        <v/>
      </c>
      <c r="F397" s="724" t="str">
        <f>IF('Mapa final'!H400="","",'Mapa final'!H400)</f>
        <v/>
      </c>
      <c r="G397" s="724" t="str">
        <f>IF('Mapa final'!L400="","",'Mapa final'!L400)</f>
        <v/>
      </c>
      <c r="H397" s="71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final'!Y400="","",'Mapa final'!Y400)</f>
        <v/>
      </c>
      <c r="J397" s="356" t="str">
        <f>IF('Mapa final'!AA400="","",'Mapa final'!AA400)</f>
        <v/>
      </c>
      <c r="K397" s="356" t="str">
        <f t="shared" si="6"/>
        <v/>
      </c>
      <c r="L397" s="356" t="str">
        <f>IF('Mapa final'!AD400="","",'Mapa final'!AD400)</f>
        <v/>
      </c>
      <c r="M397" s="357" t="str">
        <f>IF('Mapa final'!P400="","",'Mapa final'!P400)</f>
        <v/>
      </c>
      <c r="N397" s="428"/>
      <c r="O397" s="428"/>
      <c r="P397" s="428"/>
      <c r="Q397" s="429"/>
    </row>
    <row r="398" spans="1:17" ht="51.75" customHeight="1" x14ac:dyDescent="0.25">
      <c r="A398" s="118" t="s">
        <v>930</v>
      </c>
      <c r="B398" s="719"/>
      <c r="C398" s="721"/>
      <c r="D398" s="723"/>
      <c r="E398" s="721"/>
      <c r="F398" s="724"/>
      <c r="G398" s="724"/>
      <c r="H398" s="717"/>
      <c r="I398" s="356" t="str">
        <f>IF('Mapa final'!Y401="","",'Mapa final'!Y401)</f>
        <v/>
      </c>
      <c r="J398" s="356" t="str">
        <f>IF('Mapa final'!AA401="","",'Mapa final'!AA401)</f>
        <v/>
      </c>
      <c r="K398" s="356" t="str">
        <f t="shared" si="6"/>
        <v/>
      </c>
      <c r="L398" s="356" t="str">
        <f>IF('Mapa final'!AD401="","",'Mapa final'!AD401)</f>
        <v/>
      </c>
      <c r="M398" s="357" t="str">
        <f>IF('Mapa final'!P401="","",'Mapa final'!P401)</f>
        <v/>
      </c>
      <c r="N398" s="428"/>
      <c r="O398" s="428"/>
      <c r="P398" s="428"/>
      <c r="Q398" s="429"/>
    </row>
    <row r="399" spans="1:17" ht="51.75" customHeight="1" x14ac:dyDescent="0.25">
      <c r="A399" s="118" t="s">
        <v>931</v>
      </c>
      <c r="B399" s="719"/>
      <c r="C399" s="721"/>
      <c r="D399" s="723"/>
      <c r="E399" s="721"/>
      <c r="F399" s="724"/>
      <c r="G399" s="724"/>
      <c r="H399" s="717"/>
      <c r="I399" s="356" t="str">
        <f>IF('Mapa final'!Y402="","",'Mapa final'!Y402)</f>
        <v/>
      </c>
      <c r="J399" s="356" t="str">
        <f>IF('Mapa final'!AA402="","",'Mapa final'!AA402)</f>
        <v/>
      </c>
      <c r="K399" s="356" t="str">
        <f t="shared" si="6"/>
        <v/>
      </c>
      <c r="L399" s="356" t="str">
        <f>IF('Mapa final'!AD402="","",'Mapa final'!AD402)</f>
        <v/>
      </c>
      <c r="M399" s="357" t="str">
        <f>IF('Mapa final'!P402="","",'Mapa final'!P402)</f>
        <v/>
      </c>
      <c r="N399" s="428"/>
      <c r="O399" s="428"/>
      <c r="P399" s="428"/>
      <c r="Q399" s="429"/>
    </row>
    <row r="400" spans="1:17" ht="51.75" customHeight="1" x14ac:dyDescent="0.25">
      <c r="A400" s="118" t="s">
        <v>932</v>
      </c>
      <c r="B400" s="719"/>
      <c r="C400" s="721"/>
      <c r="D400" s="723"/>
      <c r="E400" s="721"/>
      <c r="F400" s="724"/>
      <c r="G400" s="724"/>
      <c r="H400" s="717"/>
      <c r="I400" s="356" t="str">
        <f>IF('Mapa final'!Y403="","",'Mapa final'!Y403)</f>
        <v/>
      </c>
      <c r="J400" s="356" t="str">
        <f>IF('Mapa final'!AA403="","",'Mapa final'!AA403)</f>
        <v/>
      </c>
      <c r="K400" s="356" t="str">
        <f t="shared" si="6"/>
        <v/>
      </c>
      <c r="L400" s="356" t="str">
        <f>IF('Mapa final'!AD403="","",'Mapa final'!AD403)</f>
        <v/>
      </c>
      <c r="M400" s="357" t="str">
        <f>IF('Mapa final'!P403="","",'Mapa final'!P403)</f>
        <v/>
      </c>
      <c r="N400" s="428"/>
      <c r="O400" s="428"/>
      <c r="P400" s="428"/>
      <c r="Q400" s="429"/>
    </row>
    <row r="401" spans="1:17" ht="51.75" customHeight="1" x14ac:dyDescent="0.25">
      <c r="A401" s="118" t="s">
        <v>933</v>
      </c>
      <c r="B401" s="719"/>
      <c r="C401" s="721"/>
      <c r="D401" s="723"/>
      <c r="E401" s="721"/>
      <c r="F401" s="724"/>
      <c r="G401" s="724"/>
      <c r="H401" s="717"/>
      <c r="I401" s="356" t="str">
        <f>IF('Mapa final'!Y404="","",'Mapa final'!Y404)</f>
        <v/>
      </c>
      <c r="J401" s="356" t="str">
        <f>IF('Mapa final'!AA404="","",'Mapa final'!AA404)</f>
        <v/>
      </c>
      <c r="K401" s="356" t="str">
        <f t="shared" si="6"/>
        <v/>
      </c>
      <c r="L401" s="356" t="str">
        <f>IF('Mapa final'!AD404="","",'Mapa final'!AD404)</f>
        <v/>
      </c>
      <c r="M401" s="357" t="str">
        <f>IF('Mapa final'!P404="","",'Mapa final'!P404)</f>
        <v/>
      </c>
      <c r="N401" s="428"/>
      <c r="O401" s="428"/>
      <c r="P401" s="428"/>
      <c r="Q401" s="429"/>
    </row>
    <row r="402" spans="1:17" ht="51.75" customHeight="1" x14ac:dyDescent="0.25">
      <c r="A402" s="118" t="s">
        <v>934</v>
      </c>
      <c r="B402" s="719"/>
      <c r="C402" s="721"/>
      <c r="D402" s="723"/>
      <c r="E402" s="721"/>
      <c r="F402" s="724"/>
      <c r="G402" s="724"/>
      <c r="H402" s="717"/>
      <c r="I402" s="356" t="str">
        <f>IF('Mapa final'!Y405="","",'Mapa final'!Y405)</f>
        <v/>
      </c>
      <c r="J402" s="356" t="str">
        <f>IF('Mapa final'!AA405="","",'Mapa final'!AA405)</f>
        <v/>
      </c>
      <c r="K402" s="356" t="str">
        <f t="shared" si="6"/>
        <v/>
      </c>
      <c r="L402" s="356" t="str">
        <f>IF('Mapa final'!AD405="","",'Mapa final'!AD405)</f>
        <v/>
      </c>
      <c r="M402" s="357" t="str">
        <f>IF('Mapa final'!P405="","",'Mapa final'!P405)</f>
        <v/>
      </c>
      <c r="N402" s="428"/>
      <c r="O402" s="428"/>
      <c r="P402" s="428"/>
      <c r="Q402" s="429"/>
    </row>
    <row r="403" spans="1:17" ht="51.75" customHeight="1" x14ac:dyDescent="0.25">
      <c r="A403" s="118" t="s">
        <v>935</v>
      </c>
      <c r="B403" s="718"/>
      <c r="C403" s="720" t="str">
        <f>IF('Mapa final'!E406="","",'Mapa final'!E406)</f>
        <v/>
      </c>
      <c r="D403" s="722"/>
      <c r="E403" s="720" t="str">
        <f>IF('Mapa final'!D406="","",'Mapa final'!D406)</f>
        <v/>
      </c>
      <c r="F403" s="724" t="str">
        <f>IF('Mapa final'!H406="","",'Mapa final'!H406)</f>
        <v/>
      </c>
      <c r="G403" s="724" t="str">
        <f>IF('Mapa final'!L406="","",'Mapa final'!L406)</f>
        <v/>
      </c>
      <c r="H403" s="71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final'!Y406="","",'Mapa final'!Y406)</f>
        <v/>
      </c>
      <c r="J403" s="356" t="str">
        <f>IF('Mapa final'!AA406="","",'Mapa final'!AA406)</f>
        <v/>
      </c>
      <c r="K403" s="356" t="str">
        <f t="shared" si="6"/>
        <v/>
      </c>
      <c r="L403" s="356" t="str">
        <f>IF('Mapa final'!AD406="","",'Mapa final'!AD406)</f>
        <v/>
      </c>
      <c r="M403" s="357" t="str">
        <f>IF('Mapa final'!P406="","",'Mapa final'!P406)</f>
        <v/>
      </c>
      <c r="N403" s="428"/>
      <c r="O403" s="428"/>
      <c r="P403" s="428"/>
      <c r="Q403" s="429"/>
    </row>
    <row r="404" spans="1:17" ht="51.75" customHeight="1" x14ac:dyDescent="0.25">
      <c r="A404" s="118" t="s">
        <v>936</v>
      </c>
      <c r="B404" s="719"/>
      <c r="C404" s="721"/>
      <c r="D404" s="723"/>
      <c r="E404" s="721"/>
      <c r="F404" s="724"/>
      <c r="G404" s="724"/>
      <c r="H404" s="717"/>
      <c r="I404" s="356" t="str">
        <f>IF('Mapa final'!Y407="","",'Mapa final'!Y407)</f>
        <v/>
      </c>
      <c r="J404" s="356" t="str">
        <f>IF('Mapa final'!AA407="","",'Mapa final'!AA407)</f>
        <v/>
      </c>
      <c r="K404" s="356" t="str">
        <f t="shared" si="6"/>
        <v/>
      </c>
      <c r="L404" s="356" t="str">
        <f>IF('Mapa final'!AD407="","",'Mapa final'!AD407)</f>
        <v/>
      </c>
      <c r="M404" s="357" t="str">
        <f>IF('Mapa final'!P407="","",'Mapa final'!P407)</f>
        <v/>
      </c>
      <c r="N404" s="428"/>
      <c r="O404" s="428"/>
      <c r="P404" s="428"/>
      <c r="Q404" s="429"/>
    </row>
    <row r="405" spans="1:17" ht="51.75" customHeight="1" x14ac:dyDescent="0.25">
      <c r="A405" s="118" t="s">
        <v>937</v>
      </c>
      <c r="B405" s="719"/>
      <c r="C405" s="721"/>
      <c r="D405" s="723"/>
      <c r="E405" s="721"/>
      <c r="F405" s="724"/>
      <c r="G405" s="724"/>
      <c r="H405" s="717"/>
      <c r="I405" s="356" t="str">
        <f>IF('Mapa final'!Y408="","",'Mapa final'!Y408)</f>
        <v/>
      </c>
      <c r="J405" s="356" t="str">
        <f>IF('Mapa final'!AA408="","",'Mapa final'!AA408)</f>
        <v/>
      </c>
      <c r="K405" s="356" t="str">
        <f t="shared" si="6"/>
        <v/>
      </c>
      <c r="L405" s="356" t="str">
        <f>IF('Mapa final'!AD408="","",'Mapa final'!AD408)</f>
        <v/>
      </c>
      <c r="M405" s="357" t="str">
        <f>IF('Mapa final'!P408="","",'Mapa final'!P408)</f>
        <v/>
      </c>
      <c r="N405" s="428"/>
      <c r="O405" s="428"/>
      <c r="P405" s="428"/>
      <c r="Q405" s="429"/>
    </row>
    <row r="406" spans="1:17" ht="51.75" customHeight="1" x14ac:dyDescent="0.25">
      <c r="A406" s="118" t="s">
        <v>938</v>
      </c>
      <c r="B406" s="719"/>
      <c r="C406" s="721"/>
      <c r="D406" s="723"/>
      <c r="E406" s="721"/>
      <c r="F406" s="724"/>
      <c r="G406" s="724"/>
      <c r="H406" s="717"/>
      <c r="I406" s="356" t="str">
        <f>IF('Mapa final'!Y409="","",'Mapa final'!Y409)</f>
        <v/>
      </c>
      <c r="J406" s="356" t="str">
        <f>IF('Mapa final'!AA409="","",'Mapa final'!AA409)</f>
        <v/>
      </c>
      <c r="K406" s="356" t="str">
        <f t="shared" si="6"/>
        <v/>
      </c>
      <c r="L406" s="356" t="str">
        <f>IF('Mapa final'!AD409="","",'Mapa final'!AD409)</f>
        <v/>
      </c>
      <c r="M406" s="357" t="str">
        <f>IF('Mapa final'!P409="","",'Mapa final'!P409)</f>
        <v/>
      </c>
      <c r="N406" s="428"/>
      <c r="O406" s="428"/>
      <c r="P406" s="428"/>
      <c r="Q406" s="429"/>
    </row>
    <row r="407" spans="1:17" ht="51.75" customHeight="1" x14ac:dyDescent="0.25">
      <c r="A407" s="118" t="s">
        <v>939</v>
      </c>
      <c r="B407" s="719"/>
      <c r="C407" s="721"/>
      <c r="D407" s="723"/>
      <c r="E407" s="721"/>
      <c r="F407" s="724"/>
      <c r="G407" s="724"/>
      <c r="H407" s="717"/>
      <c r="I407" s="356" t="str">
        <f>IF('Mapa final'!Y410="","",'Mapa final'!Y410)</f>
        <v/>
      </c>
      <c r="J407" s="356" t="str">
        <f>IF('Mapa final'!AA410="","",'Mapa final'!AA410)</f>
        <v/>
      </c>
      <c r="K407" s="356" t="str">
        <f t="shared" si="6"/>
        <v/>
      </c>
      <c r="L407" s="356" t="str">
        <f>IF('Mapa final'!AD410="","",'Mapa final'!AD410)</f>
        <v/>
      </c>
      <c r="M407" s="357" t="str">
        <f>IF('Mapa final'!P410="","",'Mapa final'!P410)</f>
        <v/>
      </c>
      <c r="N407" s="428"/>
      <c r="O407" s="428"/>
      <c r="P407" s="428"/>
      <c r="Q407" s="429"/>
    </row>
    <row r="408" spans="1:17" ht="51.75" customHeight="1" x14ac:dyDescent="0.25">
      <c r="A408" s="118" t="s">
        <v>940</v>
      </c>
      <c r="B408" s="719"/>
      <c r="C408" s="721"/>
      <c r="D408" s="723"/>
      <c r="E408" s="721"/>
      <c r="F408" s="724"/>
      <c r="G408" s="724"/>
      <c r="H408" s="717"/>
      <c r="I408" s="356" t="str">
        <f>IF('Mapa final'!Y411="","",'Mapa final'!Y411)</f>
        <v/>
      </c>
      <c r="J408" s="356" t="str">
        <f>IF('Mapa final'!AA411="","",'Mapa final'!AA411)</f>
        <v/>
      </c>
      <c r="K408" s="356" t="str">
        <f t="shared" si="6"/>
        <v/>
      </c>
      <c r="L408" s="356" t="str">
        <f>IF('Mapa final'!AD411="","",'Mapa final'!AD411)</f>
        <v/>
      </c>
      <c r="M408" s="357" t="str">
        <f>IF('Mapa final'!P411="","",'Mapa final'!P411)</f>
        <v/>
      </c>
      <c r="N408" s="428"/>
      <c r="O408" s="428"/>
      <c r="P408" s="428"/>
      <c r="Q408" s="429"/>
    </row>
    <row r="409" spans="1:17" ht="51.75" customHeight="1" x14ac:dyDescent="0.25">
      <c r="A409" s="118" t="s">
        <v>941</v>
      </c>
      <c r="B409" s="718"/>
      <c r="C409" s="720" t="str">
        <f>IF('Mapa final'!E412="","",'Mapa final'!E412)</f>
        <v/>
      </c>
      <c r="D409" s="722"/>
      <c r="E409" s="720" t="str">
        <f>IF('Mapa final'!D412="","",'Mapa final'!D412)</f>
        <v/>
      </c>
      <c r="F409" s="724" t="str">
        <f>IF('Mapa final'!H412="","",'Mapa final'!H412)</f>
        <v/>
      </c>
      <c r="G409" s="724" t="str">
        <f>IF('Mapa final'!L412="","",'Mapa final'!L412)</f>
        <v/>
      </c>
      <c r="H409" s="71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final'!Y412="","",'Mapa final'!Y412)</f>
        <v/>
      </c>
      <c r="J409" s="356" t="str">
        <f>IF('Mapa final'!AA412="","",'Mapa final'!AA412)</f>
        <v/>
      </c>
      <c r="K409" s="356" t="str">
        <f t="shared" si="6"/>
        <v/>
      </c>
      <c r="L409" s="356" t="str">
        <f>IF('Mapa final'!AD412="","",'Mapa final'!AD412)</f>
        <v/>
      </c>
      <c r="M409" s="357" t="str">
        <f>IF('Mapa final'!P412="","",'Mapa final'!P412)</f>
        <v/>
      </c>
      <c r="N409" s="428"/>
      <c r="O409" s="428"/>
      <c r="P409" s="428"/>
      <c r="Q409" s="429"/>
    </row>
    <row r="410" spans="1:17" ht="51.75" customHeight="1" x14ac:dyDescent="0.25">
      <c r="A410" s="118" t="s">
        <v>942</v>
      </c>
      <c r="B410" s="719"/>
      <c r="C410" s="721"/>
      <c r="D410" s="723"/>
      <c r="E410" s="721"/>
      <c r="F410" s="724"/>
      <c r="G410" s="724"/>
      <c r="H410" s="717"/>
      <c r="I410" s="356" t="str">
        <f>IF('Mapa final'!Y413="","",'Mapa final'!Y413)</f>
        <v/>
      </c>
      <c r="J410" s="356" t="str">
        <f>IF('Mapa final'!AA413="","",'Mapa final'!AA413)</f>
        <v/>
      </c>
      <c r="K410" s="356" t="str">
        <f t="shared" si="6"/>
        <v/>
      </c>
      <c r="L410" s="356" t="str">
        <f>IF('Mapa final'!AD413="","",'Mapa final'!AD413)</f>
        <v/>
      </c>
      <c r="M410" s="357" t="str">
        <f>IF('Mapa final'!P413="","",'Mapa final'!P413)</f>
        <v/>
      </c>
      <c r="N410" s="428"/>
      <c r="O410" s="428"/>
      <c r="P410" s="428"/>
      <c r="Q410" s="429"/>
    </row>
    <row r="411" spans="1:17" ht="51.75" customHeight="1" x14ac:dyDescent="0.25">
      <c r="A411" s="118" t="s">
        <v>943</v>
      </c>
      <c r="B411" s="719"/>
      <c r="C411" s="721"/>
      <c r="D411" s="723"/>
      <c r="E411" s="721"/>
      <c r="F411" s="724"/>
      <c r="G411" s="724"/>
      <c r="H411" s="717"/>
      <c r="I411" s="356" t="str">
        <f>IF('Mapa final'!Y414="","",'Mapa final'!Y414)</f>
        <v/>
      </c>
      <c r="J411" s="356" t="str">
        <f>IF('Mapa final'!AA414="","",'Mapa final'!AA414)</f>
        <v/>
      </c>
      <c r="K411" s="356" t="str">
        <f t="shared" si="6"/>
        <v/>
      </c>
      <c r="L411" s="356" t="str">
        <f>IF('Mapa final'!AD414="","",'Mapa final'!AD414)</f>
        <v/>
      </c>
      <c r="M411" s="357" t="str">
        <f>IF('Mapa final'!P414="","",'Mapa final'!P414)</f>
        <v/>
      </c>
      <c r="N411" s="428"/>
      <c r="O411" s="428"/>
      <c r="P411" s="428"/>
      <c r="Q411" s="429"/>
    </row>
    <row r="412" spans="1:17" ht="51.75" customHeight="1" x14ac:dyDescent="0.25">
      <c r="A412" s="118" t="s">
        <v>944</v>
      </c>
      <c r="B412" s="719"/>
      <c r="C412" s="721"/>
      <c r="D412" s="723"/>
      <c r="E412" s="721"/>
      <c r="F412" s="724"/>
      <c r="G412" s="724"/>
      <c r="H412" s="717"/>
      <c r="I412" s="356" t="str">
        <f>IF('Mapa final'!Y415="","",'Mapa final'!Y415)</f>
        <v/>
      </c>
      <c r="J412" s="356" t="str">
        <f>IF('Mapa final'!AA415="","",'Mapa final'!AA415)</f>
        <v/>
      </c>
      <c r="K412" s="356" t="str">
        <f t="shared" si="6"/>
        <v/>
      </c>
      <c r="L412" s="356" t="str">
        <f>IF('Mapa final'!AD415="","",'Mapa final'!AD415)</f>
        <v/>
      </c>
      <c r="M412" s="357" t="str">
        <f>IF('Mapa final'!P415="","",'Mapa final'!P415)</f>
        <v/>
      </c>
      <c r="N412" s="428"/>
      <c r="O412" s="428"/>
      <c r="P412" s="428"/>
      <c r="Q412" s="429"/>
    </row>
    <row r="413" spans="1:17" ht="51.75" customHeight="1" x14ac:dyDescent="0.25">
      <c r="A413" s="118" t="s">
        <v>945</v>
      </c>
      <c r="B413" s="719"/>
      <c r="C413" s="721"/>
      <c r="D413" s="723"/>
      <c r="E413" s="721"/>
      <c r="F413" s="724"/>
      <c r="G413" s="724"/>
      <c r="H413" s="717"/>
      <c r="I413" s="356" t="str">
        <f>IF('Mapa final'!Y416="","",'Mapa final'!Y416)</f>
        <v/>
      </c>
      <c r="J413" s="356" t="str">
        <f>IF('Mapa final'!AA416="","",'Mapa final'!AA416)</f>
        <v/>
      </c>
      <c r="K413" s="356" t="str">
        <f t="shared" si="6"/>
        <v/>
      </c>
      <c r="L413" s="356" t="str">
        <f>IF('Mapa final'!AD416="","",'Mapa final'!AD416)</f>
        <v/>
      </c>
      <c r="M413" s="357" t="str">
        <f>IF('Mapa final'!P416="","",'Mapa final'!P416)</f>
        <v/>
      </c>
      <c r="N413" s="428"/>
      <c r="O413" s="428"/>
      <c r="P413" s="428"/>
      <c r="Q413" s="429"/>
    </row>
    <row r="414" spans="1:17" ht="51.75" customHeight="1" x14ac:dyDescent="0.25">
      <c r="A414" s="118" t="s">
        <v>946</v>
      </c>
      <c r="B414" s="719"/>
      <c r="C414" s="721"/>
      <c r="D414" s="723"/>
      <c r="E414" s="721"/>
      <c r="F414" s="724"/>
      <c r="G414" s="724"/>
      <c r="H414" s="717"/>
      <c r="I414" s="356" t="str">
        <f>IF('Mapa final'!Y417="","",'Mapa final'!Y417)</f>
        <v/>
      </c>
      <c r="J414" s="356" t="str">
        <f>IF('Mapa final'!AA417="","",'Mapa final'!AA417)</f>
        <v/>
      </c>
      <c r="K414" s="356" t="str">
        <f t="shared" si="6"/>
        <v/>
      </c>
      <c r="L414" s="356" t="str">
        <f>IF('Mapa final'!AD417="","",'Mapa final'!AD417)</f>
        <v/>
      </c>
      <c r="M414" s="357" t="str">
        <f>IF('Mapa final'!P417="","",'Mapa final'!P417)</f>
        <v/>
      </c>
      <c r="N414" s="428"/>
      <c r="O414" s="428"/>
      <c r="P414" s="428"/>
      <c r="Q414" s="429"/>
    </row>
    <row r="415" spans="1:17" ht="51.75" customHeight="1" x14ac:dyDescent="0.25">
      <c r="A415" s="118" t="s">
        <v>947</v>
      </c>
      <c r="B415" s="718"/>
      <c r="C415" s="720" t="str">
        <f>IF('Mapa final'!E418="","",'Mapa final'!E418)</f>
        <v/>
      </c>
      <c r="D415" s="722"/>
      <c r="E415" s="720" t="str">
        <f>IF('Mapa final'!D418="","",'Mapa final'!D418)</f>
        <v/>
      </c>
      <c r="F415" s="724" t="str">
        <f>IF('Mapa final'!H418="","",'Mapa final'!H418)</f>
        <v/>
      </c>
      <c r="G415" s="724" t="str">
        <f>IF('Mapa final'!L418="","",'Mapa final'!L418)</f>
        <v/>
      </c>
      <c r="H415" s="71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final'!Y418="","",'Mapa final'!Y418)</f>
        <v/>
      </c>
      <c r="J415" s="356" t="str">
        <f>IF('Mapa final'!AA418="","",'Mapa final'!AA418)</f>
        <v/>
      </c>
      <c r="K415" s="356" t="str">
        <f t="shared" si="6"/>
        <v/>
      </c>
      <c r="L415" s="356" t="str">
        <f>IF('Mapa final'!AD418="","",'Mapa final'!AD418)</f>
        <v/>
      </c>
      <c r="M415" s="357" t="str">
        <f>IF('Mapa final'!P418="","",'Mapa final'!P418)</f>
        <v/>
      </c>
      <c r="N415" s="428"/>
      <c r="O415" s="428"/>
      <c r="P415" s="428"/>
      <c r="Q415" s="429"/>
    </row>
    <row r="416" spans="1:17" ht="51.75" customHeight="1" x14ac:dyDescent="0.25">
      <c r="A416" s="118" t="s">
        <v>948</v>
      </c>
      <c r="B416" s="719"/>
      <c r="C416" s="721"/>
      <c r="D416" s="723"/>
      <c r="E416" s="721"/>
      <c r="F416" s="724"/>
      <c r="G416" s="724"/>
      <c r="H416" s="717"/>
      <c r="I416" s="356" t="str">
        <f>IF('Mapa final'!Y419="","",'Mapa final'!Y419)</f>
        <v/>
      </c>
      <c r="J416" s="356" t="str">
        <f>IF('Mapa final'!AA419="","",'Mapa final'!AA419)</f>
        <v/>
      </c>
      <c r="K416" s="356" t="str">
        <f t="shared" si="6"/>
        <v/>
      </c>
      <c r="L416" s="356" t="str">
        <f>IF('Mapa final'!AD419="","",'Mapa final'!AD419)</f>
        <v/>
      </c>
      <c r="M416" s="357" t="str">
        <f>IF('Mapa final'!P419="","",'Mapa final'!P419)</f>
        <v/>
      </c>
      <c r="N416" s="428"/>
      <c r="O416" s="428"/>
      <c r="P416" s="428"/>
      <c r="Q416" s="429"/>
    </row>
    <row r="417" spans="1:18" ht="51.75" customHeight="1" x14ac:dyDescent="0.25">
      <c r="A417" s="118" t="s">
        <v>949</v>
      </c>
      <c r="B417" s="719"/>
      <c r="C417" s="721"/>
      <c r="D417" s="723"/>
      <c r="E417" s="721"/>
      <c r="F417" s="724"/>
      <c r="G417" s="724"/>
      <c r="H417" s="717"/>
      <c r="I417" s="356" t="str">
        <f>IF('Mapa final'!Y420="","",'Mapa final'!Y420)</f>
        <v/>
      </c>
      <c r="J417" s="356" t="str">
        <f>IF('Mapa final'!AA420="","",'Mapa final'!AA420)</f>
        <v/>
      </c>
      <c r="K417" s="356" t="str">
        <f t="shared" si="6"/>
        <v/>
      </c>
      <c r="L417" s="356" t="str">
        <f>IF('Mapa final'!AD420="","",'Mapa final'!AD420)</f>
        <v/>
      </c>
      <c r="M417" s="357" t="str">
        <f>IF('Mapa final'!P420="","",'Mapa final'!P420)</f>
        <v/>
      </c>
      <c r="N417" s="428"/>
      <c r="O417" s="428"/>
      <c r="P417" s="428"/>
      <c r="Q417" s="429"/>
    </row>
    <row r="418" spans="1:18" ht="51.75" customHeight="1" x14ac:dyDescent="0.25">
      <c r="A418" s="118" t="s">
        <v>950</v>
      </c>
      <c r="B418" s="719"/>
      <c r="C418" s="721"/>
      <c r="D418" s="723"/>
      <c r="E418" s="721"/>
      <c r="F418" s="724"/>
      <c r="G418" s="724"/>
      <c r="H418" s="717"/>
      <c r="I418" s="356" t="str">
        <f>IF('Mapa final'!Y421="","",'Mapa final'!Y421)</f>
        <v/>
      </c>
      <c r="J418" s="356" t="str">
        <f>IF('Mapa final'!AA421="","",'Mapa final'!AA421)</f>
        <v/>
      </c>
      <c r="K418" s="356" t="str">
        <f t="shared" si="6"/>
        <v/>
      </c>
      <c r="L418" s="356" t="str">
        <f>IF('Mapa final'!AD421="","",'Mapa final'!AD421)</f>
        <v/>
      </c>
      <c r="M418" s="357" t="str">
        <f>IF('Mapa final'!P421="","",'Mapa final'!P421)</f>
        <v/>
      </c>
      <c r="N418" s="428"/>
      <c r="O418" s="428"/>
      <c r="P418" s="428"/>
      <c r="Q418" s="429"/>
    </row>
    <row r="419" spans="1:18" ht="51.75" customHeight="1" x14ac:dyDescent="0.25">
      <c r="A419" s="118" t="s">
        <v>951</v>
      </c>
      <c r="B419" s="719"/>
      <c r="C419" s="721"/>
      <c r="D419" s="723"/>
      <c r="E419" s="721"/>
      <c r="F419" s="724"/>
      <c r="G419" s="724"/>
      <c r="H419" s="717"/>
      <c r="I419" s="356" t="str">
        <f>IF('Mapa final'!Y422="","",'Mapa final'!Y422)</f>
        <v/>
      </c>
      <c r="J419" s="356" t="str">
        <f>IF('Mapa final'!AA422="","",'Mapa final'!AA422)</f>
        <v/>
      </c>
      <c r="K419" s="356" t="str">
        <f t="shared" si="6"/>
        <v/>
      </c>
      <c r="L419" s="356" t="str">
        <f>IF('Mapa final'!AD422="","",'Mapa final'!AD422)</f>
        <v/>
      </c>
      <c r="M419" s="357" t="str">
        <f>IF('Mapa final'!P422="","",'Mapa final'!P422)</f>
        <v/>
      </c>
      <c r="N419" s="428"/>
      <c r="O419" s="428"/>
      <c r="P419" s="428"/>
      <c r="Q419" s="429"/>
    </row>
    <row r="420" spans="1:18" ht="51.75" customHeight="1" x14ac:dyDescent="0.25">
      <c r="A420" s="118" t="s">
        <v>952</v>
      </c>
      <c r="B420" s="719"/>
      <c r="C420" s="721"/>
      <c r="D420" s="723"/>
      <c r="E420" s="721"/>
      <c r="F420" s="724"/>
      <c r="G420" s="724"/>
      <c r="H420" s="717"/>
      <c r="I420" s="356" t="str">
        <f>IF('Mapa final'!Y423="","",'Mapa final'!Y423)</f>
        <v/>
      </c>
      <c r="J420" s="356" t="str">
        <f>IF('Mapa final'!AA423="","",'Mapa final'!AA423)</f>
        <v/>
      </c>
      <c r="K420" s="356" t="str">
        <f t="shared" si="6"/>
        <v/>
      </c>
      <c r="L420" s="356" t="str">
        <f>IF('Mapa final'!AD423="","",'Mapa final'!AD423)</f>
        <v/>
      </c>
      <c r="M420" s="357" t="str">
        <f>IF('Mapa final'!P423="","",'Mapa final'!P423)</f>
        <v/>
      </c>
      <c r="N420" s="428"/>
      <c r="O420" s="428"/>
      <c r="P420" s="428"/>
      <c r="Q420" s="429"/>
    </row>
    <row r="421" spans="1:18" ht="51.75" customHeight="1" x14ac:dyDescent="0.25">
      <c r="A421" s="118" t="s">
        <v>953</v>
      </c>
      <c r="B421" s="718"/>
      <c r="C421" s="720" t="str">
        <f>IF('Mapa final'!E424="","",'Mapa final'!E424)</f>
        <v/>
      </c>
      <c r="D421" s="722"/>
      <c r="E421" s="720" t="str">
        <f>IF('Mapa final'!D424="","",'Mapa final'!D424)</f>
        <v/>
      </c>
      <c r="F421" s="724" t="str">
        <f>IF('Mapa final'!H424="","",'Mapa final'!H424)</f>
        <v/>
      </c>
      <c r="G421" s="724" t="str">
        <f>IF('Mapa final'!L424="","",'Mapa final'!L424)</f>
        <v/>
      </c>
      <c r="H421" s="71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final'!Y424="","",'Mapa final'!Y424)</f>
        <v/>
      </c>
      <c r="J421" s="356" t="str">
        <f>IF('Mapa final'!AA424="","",'Mapa final'!AA424)</f>
        <v/>
      </c>
      <c r="K421" s="356" t="str">
        <f t="shared" si="6"/>
        <v/>
      </c>
      <c r="L421" s="356" t="str">
        <f>IF('Mapa final'!AD424="","",'Mapa final'!AD424)</f>
        <v/>
      </c>
      <c r="M421" s="357" t="str">
        <f>IF('Mapa final'!P424="","",'Mapa final'!P424)</f>
        <v/>
      </c>
      <c r="N421" s="428"/>
      <c r="O421" s="428"/>
      <c r="P421" s="428"/>
      <c r="Q421" s="429"/>
    </row>
    <row r="422" spans="1:18" ht="51.75" customHeight="1" x14ac:dyDescent="0.25">
      <c r="A422" s="118" t="s">
        <v>954</v>
      </c>
      <c r="B422" s="719"/>
      <c r="C422" s="721"/>
      <c r="D422" s="723"/>
      <c r="E422" s="721"/>
      <c r="F422" s="724"/>
      <c r="G422" s="724"/>
      <c r="H422" s="717"/>
      <c r="I422" s="356" t="str">
        <f>IF('Mapa final'!Y425="","",'Mapa final'!Y425)</f>
        <v/>
      </c>
      <c r="J422" s="356" t="str">
        <f>IF('Mapa final'!AA425="","",'Mapa final'!AA425)</f>
        <v/>
      </c>
      <c r="K422" s="356" t="str">
        <f t="shared" si="6"/>
        <v/>
      </c>
      <c r="L422" s="356" t="str">
        <f>IF('Mapa final'!AD425="","",'Mapa final'!AD425)</f>
        <v/>
      </c>
      <c r="M422" s="357" t="str">
        <f>IF('Mapa final'!P425="","",'Mapa final'!P425)</f>
        <v/>
      </c>
      <c r="N422" s="428"/>
      <c r="O422" s="428"/>
      <c r="P422" s="428"/>
      <c r="Q422" s="429"/>
    </row>
    <row r="423" spans="1:18" ht="51.75" customHeight="1" x14ac:dyDescent="0.25">
      <c r="A423" s="118" t="s">
        <v>955</v>
      </c>
      <c r="B423" s="719"/>
      <c r="C423" s="721"/>
      <c r="D423" s="723"/>
      <c r="E423" s="721"/>
      <c r="F423" s="724"/>
      <c r="G423" s="724"/>
      <c r="H423" s="717"/>
      <c r="I423" s="356" t="str">
        <f>IF('Mapa final'!Y426="","",'Mapa final'!Y426)</f>
        <v/>
      </c>
      <c r="J423" s="356" t="str">
        <f>IF('Mapa final'!AA426="","",'Mapa final'!AA426)</f>
        <v/>
      </c>
      <c r="K423" s="356" t="str">
        <f t="shared" si="6"/>
        <v/>
      </c>
      <c r="L423" s="356" t="str">
        <f>IF('Mapa final'!AD426="","",'Mapa final'!AD426)</f>
        <v/>
      </c>
      <c r="M423" s="357" t="str">
        <f>IF('Mapa final'!P426="","",'Mapa final'!P426)</f>
        <v/>
      </c>
      <c r="N423" s="428"/>
      <c r="O423" s="428"/>
      <c r="P423" s="428"/>
      <c r="Q423" s="429"/>
    </row>
    <row r="424" spans="1:18" ht="51.75" customHeight="1" x14ac:dyDescent="0.25">
      <c r="A424" s="118" t="s">
        <v>956</v>
      </c>
      <c r="B424" s="719"/>
      <c r="C424" s="721"/>
      <c r="D424" s="723"/>
      <c r="E424" s="721"/>
      <c r="F424" s="724"/>
      <c r="G424" s="724"/>
      <c r="H424" s="717"/>
      <c r="I424" s="356" t="str">
        <f>IF('Mapa final'!Y427="","",'Mapa final'!Y427)</f>
        <v/>
      </c>
      <c r="J424" s="356" t="str">
        <f>IF('Mapa final'!AA427="","",'Mapa final'!AA427)</f>
        <v/>
      </c>
      <c r="K424" s="356" t="str">
        <f t="shared" si="6"/>
        <v/>
      </c>
      <c r="L424" s="356" t="str">
        <f>IF('Mapa final'!AD427="","",'Mapa final'!AD427)</f>
        <v/>
      </c>
      <c r="M424" s="357" t="str">
        <f>IF('Mapa final'!P427="","",'Mapa final'!P427)</f>
        <v/>
      </c>
      <c r="N424" s="428"/>
      <c r="O424" s="428"/>
      <c r="P424" s="428"/>
      <c r="Q424" s="429"/>
    </row>
    <row r="425" spans="1:18" ht="51.75" customHeight="1" x14ac:dyDescent="0.25">
      <c r="A425" s="118" t="s">
        <v>957</v>
      </c>
      <c r="B425" s="719"/>
      <c r="C425" s="721"/>
      <c r="D425" s="723"/>
      <c r="E425" s="721"/>
      <c r="F425" s="724"/>
      <c r="G425" s="724"/>
      <c r="H425" s="717"/>
      <c r="I425" s="356" t="str">
        <f>IF('Mapa final'!Y428="","",'Mapa final'!Y428)</f>
        <v/>
      </c>
      <c r="J425" s="356" t="str">
        <f>IF('Mapa final'!AA428="","",'Mapa final'!AA428)</f>
        <v/>
      </c>
      <c r="K425" s="356" t="str">
        <f t="shared" si="6"/>
        <v/>
      </c>
      <c r="L425" s="356" t="str">
        <f>IF('Mapa final'!AD428="","",'Mapa final'!AD428)</f>
        <v/>
      </c>
      <c r="M425" s="357" t="str">
        <f>IF('Mapa final'!P428="","",'Mapa final'!P428)</f>
        <v/>
      </c>
      <c r="N425" s="428"/>
      <c r="O425" s="428"/>
      <c r="P425" s="428"/>
      <c r="Q425" s="429"/>
    </row>
    <row r="426" spans="1:18" ht="51.75" customHeight="1" x14ac:dyDescent="0.25">
      <c r="A426" s="118" t="s">
        <v>958</v>
      </c>
      <c r="B426" s="719"/>
      <c r="C426" s="721"/>
      <c r="D426" s="723"/>
      <c r="E426" s="721"/>
      <c r="F426" s="724"/>
      <c r="G426" s="724"/>
      <c r="H426" s="717"/>
      <c r="I426" s="356" t="str">
        <f>IF('Mapa final'!Y429="","",'Mapa final'!Y429)</f>
        <v/>
      </c>
      <c r="J426" s="356" t="str">
        <f>IF('Mapa final'!AA429="","",'Mapa final'!AA429)</f>
        <v/>
      </c>
      <c r="K426" s="356" t="str">
        <f t="shared" si="6"/>
        <v/>
      </c>
      <c r="L426" s="356" t="str">
        <f>IF('Mapa final'!AD429="","",'Mapa final'!AD429)</f>
        <v/>
      </c>
      <c r="M426" s="357" t="str">
        <f>IF('Mapa final'!P429="","",'Mapa final'!P429)</f>
        <v/>
      </c>
      <c r="N426" s="428"/>
      <c r="O426" s="428"/>
      <c r="P426" s="428"/>
      <c r="Q426" s="429"/>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5" priority="5" operator="containsText" text="Bajo">
      <formula>NOT(ISERROR(SEARCH("Bajo",H7)))</formula>
    </cfRule>
    <cfRule type="containsText" dxfId="184" priority="6" operator="containsText" text="Moderado">
      <formula>NOT(ISERROR(SEARCH("Moderado",H7)))</formula>
    </cfRule>
    <cfRule type="containsText" dxfId="183" priority="7" operator="containsText" text="Alto">
      <formula>NOT(ISERROR(SEARCH("Alto",H7)))</formula>
    </cfRule>
    <cfRule type="containsText" dxfId="182" priority="8" operator="containsText" text="Extremo">
      <formula>NOT(ISERROR(SEARCH("Extremo",H7)))</formula>
    </cfRule>
  </conditionalFormatting>
  <conditionalFormatting sqref="H427:H572">
    <cfRule type="containsText" dxfId="181" priority="9" operator="containsText" text="Zona Baja">
      <formula>NOT(ISERROR(SEARCH("Zona Baja",H427)))</formula>
    </cfRule>
    <cfRule type="containsText" dxfId="180" priority="10" operator="containsText" text="Zona Moderada">
      <formula>NOT(ISERROR(SEARCH("Zona Moderada",H427)))</formula>
    </cfRule>
    <cfRule type="containsText" dxfId="179" priority="11" operator="containsText" text="Zona Alta">
      <formula>NOT(ISERROR(SEARCH("Zona Alta",H427)))</formula>
    </cfRule>
    <cfRule type="containsText" dxfId="178" priority="12" operator="containsText" text="Zona Extrema">
      <formula>NOT(ISERROR(SEARCH("Zona Extrema",H427)))</formula>
    </cfRule>
  </conditionalFormatting>
  <conditionalFormatting sqref="K7:K426">
    <cfRule type="containsText" dxfId="177" priority="1" operator="containsText" text="Extremo">
      <formula>NOT(ISERROR(SEARCH("Extremo",K7)))</formula>
    </cfRule>
    <cfRule type="containsText" dxfId="176" priority="2" operator="containsText" text="Alto">
      <formula>NOT(ISERROR(SEARCH("Alto",K7)))</formula>
    </cfRule>
    <cfRule type="containsText" dxfId="175" priority="3" operator="containsText" text="Moderado">
      <formula>NOT(ISERROR(SEARCH("Moderado",K7)))</formula>
    </cfRule>
    <cfRule type="containsText" dxfId="174"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38" t="s">
        <v>1071</v>
      </c>
      <c r="C1" s="738"/>
      <c r="D1" s="73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1072</v>
      </c>
      <c r="D3" s="30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1073</v>
      </c>
      <c r="C4" s="302" t="s">
        <v>1074</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1075</v>
      </c>
      <c r="C5" s="305" t="s">
        <v>1076</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1077</v>
      </c>
      <c r="C6" s="305" t="s">
        <v>1189</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1078</v>
      </c>
      <c r="C7" s="305" t="s">
        <v>1190</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1079</v>
      </c>
      <c r="C8" s="305" t="s">
        <v>1191</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2024-05-08T20:39:11Z</dcterms:modified>
  <cp:contentStatus/>
</cp:coreProperties>
</file>