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4. Seguimiento y Evaluación a la Gestión\II CUATRIMESTRE\"/>
    </mc:Choice>
  </mc:AlternateContent>
  <xr:revisionPtr revIDLastSave="0" documentId="13_ncr:1_{212481D1-E040-47F7-8739-5A29B249E3A4}" xr6:coauthVersionLast="47" xr6:coauthVersionMax="47" xr10:uidLastSave="{00000000-0000-0000-0000-000000000000}"/>
  <bookViews>
    <workbookView xWindow="-120" yWindow="-120" windowWidth="24240" windowHeight="13140"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Info" sheetId="78" r:id="rId22"/>
  </sheets>
  <externalReferences>
    <externalReference r:id="rId23"/>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Corrupción'!$B$10:$BN$100</definedName>
  </definedNames>
  <calcPr calcId="191029"/>
  <pivotCaches>
    <pivotCache cacheId="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77" l="1"/>
  <c r="M8" i="77"/>
  <c r="C6" i="64"/>
  <c r="E7" i="77"/>
  <c r="U11" i="72"/>
  <c r="C7" i="77"/>
  <c r="E6" i="72" l="1"/>
  <c r="E5" i="72"/>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H343" i="78" s="1"/>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K209" i="78" s="1"/>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K257" i="78" s="1"/>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9"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H139" i="77" s="1"/>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H211" i="77" s="1"/>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H283" i="77" s="1"/>
  <c r="F289" i="77"/>
  <c r="G289" i="77"/>
  <c r="F295" i="77"/>
  <c r="G295" i="77"/>
  <c r="F301" i="77"/>
  <c r="G301" i="77"/>
  <c r="F307" i="77"/>
  <c r="G307" i="77"/>
  <c r="F313" i="77"/>
  <c r="G313" i="77"/>
  <c r="F319" i="77"/>
  <c r="G319" i="77"/>
  <c r="H319" i="77" s="1"/>
  <c r="F325" i="77"/>
  <c r="G325" i="77"/>
  <c r="F331" i="77"/>
  <c r="G331" i="77"/>
  <c r="F337" i="77"/>
  <c r="G337" i="77"/>
  <c r="F343" i="77"/>
  <c r="G343" i="77"/>
  <c r="F349" i="77"/>
  <c r="G349" i="77"/>
  <c r="F355" i="77"/>
  <c r="G355" i="77"/>
  <c r="H355" i="77" s="1"/>
  <c r="F361" i="77"/>
  <c r="G361" i="77"/>
  <c r="F367" i="77"/>
  <c r="G367" i="77"/>
  <c r="F373" i="77"/>
  <c r="G373" i="77"/>
  <c r="F379" i="77"/>
  <c r="G379" i="77"/>
  <c r="F385" i="77"/>
  <c r="G385" i="77"/>
  <c r="F391" i="77"/>
  <c r="G391" i="77"/>
  <c r="H391" i="77" s="1"/>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296" i="78" l="1"/>
  <c r="K373" i="78"/>
  <c r="H193" i="78"/>
  <c r="K309" i="78"/>
  <c r="H265" i="78"/>
  <c r="K425" i="78"/>
  <c r="K162" i="78"/>
  <c r="K146" i="78"/>
  <c r="K138" i="78"/>
  <c r="K401" i="78"/>
  <c r="K313" i="78"/>
  <c r="H361" i="77"/>
  <c r="K348" i="77"/>
  <c r="K340" i="77"/>
  <c r="K324" i="77"/>
  <c r="K196" i="77"/>
  <c r="K177" i="77"/>
  <c r="K287" i="78"/>
  <c r="K279" i="78"/>
  <c r="K247" i="78"/>
  <c r="K183" i="78"/>
  <c r="K167" i="78"/>
  <c r="K127" i="78"/>
  <c r="K108" i="78"/>
  <c r="K79" i="78"/>
  <c r="K71" i="78"/>
  <c r="K409" i="78"/>
  <c r="H271" i="78"/>
  <c r="H235" i="78"/>
  <c r="H175" i="78"/>
  <c r="H127" i="78"/>
  <c r="H91" i="78"/>
  <c r="H79" i="78"/>
  <c r="K422" i="78"/>
  <c r="K406" i="78"/>
  <c r="K142" i="78"/>
  <c r="K70" i="78"/>
  <c r="H223" i="78"/>
  <c r="H151" i="78"/>
  <c r="K408" i="77"/>
  <c r="K216" i="77"/>
  <c r="K213" i="77"/>
  <c r="K192" i="77"/>
  <c r="K283" i="78"/>
  <c r="K275" i="78"/>
  <c r="K243" i="78"/>
  <c r="K203" i="78"/>
  <c r="K200" i="78"/>
  <c r="K187" i="78"/>
  <c r="K176" i="78"/>
  <c r="K155" i="78"/>
  <c r="K75" i="78"/>
  <c r="H103" i="77"/>
  <c r="K274" i="77"/>
  <c r="K162" i="77"/>
  <c r="H373" i="78"/>
  <c r="H325" i="78"/>
  <c r="K305" i="78"/>
  <c r="H247" i="78"/>
  <c r="K421" i="77"/>
  <c r="K265" i="77"/>
  <c r="K241" i="77"/>
  <c r="K371" i="78"/>
  <c r="K347" i="78"/>
  <c r="K331" i="78"/>
  <c r="K327" i="78"/>
  <c r="K268" i="78"/>
  <c r="K264" i="78"/>
  <c r="K220" i="78"/>
  <c r="K216" i="78"/>
  <c r="K367" i="77"/>
  <c r="K351" i="77"/>
  <c r="K380" i="78"/>
  <c r="K353" i="78"/>
  <c r="K352" i="78"/>
  <c r="K349" i="78"/>
  <c r="K317" i="78"/>
  <c r="K386" i="78"/>
  <c r="K362" i="78"/>
  <c r="K338" i="78"/>
  <c r="K342" i="77"/>
  <c r="K338" i="77"/>
  <c r="K97" i="77"/>
  <c r="K85" i="77"/>
  <c r="K411" i="78"/>
  <c r="K394" i="78"/>
  <c r="K390" i="78"/>
  <c r="K378" i="78"/>
  <c r="K369" i="78"/>
  <c r="K357" i="78"/>
  <c r="K345" i="78"/>
  <c r="K337" i="78"/>
  <c r="K311" i="78"/>
  <c r="K307" i="78"/>
  <c r="K303" i="78"/>
  <c r="K294" i="78"/>
  <c r="K241" i="78"/>
  <c r="K140" i="78"/>
  <c r="K116" i="78"/>
  <c r="K92" i="78"/>
  <c r="K84" i="78"/>
  <c r="K80" i="78"/>
  <c r="K72" i="78"/>
  <c r="K68" i="78"/>
  <c r="H265" i="77"/>
  <c r="H193" i="77"/>
  <c r="K283" i="77"/>
  <c r="K247" i="77"/>
  <c r="K228" i="77"/>
  <c r="K220" i="77"/>
  <c r="K207" i="77"/>
  <c r="K198" i="77"/>
  <c r="K194" i="77"/>
  <c r="K420" i="78"/>
  <c r="K416" i="78"/>
  <c r="K403" i="78"/>
  <c r="K399" i="78"/>
  <c r="K383" i="78"/>
  <c r="K367" i="78"/>
  <c r="K366" i="78"/>
  <c r="K350" i="78"/>
  <c r="K329" i="78"/>
  <c r="K325" i="78"/>
  <c r="K321" i="78"/>
  <c r="K266" i="78"/>
  <c r="K262" i="78"/>
  <c r="K258" i="78"/>
  <c r="K251" i="78"/>
  <c r="K230" i="78"/>
  <c r="K227" i="78"/>
  <c r="K214" i="78"/>
  <c r="K193" i="78"/>
  <c r="K189" i="78"/>
  <c r="K185" i="78"/>
  <c r="K181" i="78"/>
  <c r="K177" i="78"/>
  <c r="K170" i="78"/>
  <c r="K150" i="78"/>
  <c r="K149" i="78"/>
  <c r="K129" i="78"/>
  <c r="K125" i="78"/>
  <c r="K101" i="78"/>
  <c r="K97" i="78"/>
  <c r="K93" i="78"/>
  <c r="K313" i="77"/>
  <c r="K297" i="77"/>
  <c r="K285" i="77"/>
  <c r="K144" i="77"/>
  <c r="K112" i="77"/>
  <c r="K368" i="78"/>
  <c r="K302" i="78"/>
  <c r="K248" i="78"/>
  <c r="K236" i="78"/>
  <c r="K131" i="78"/>
  <c r="K87" i="78"/>
  <c r="H163" i="77"/>
  <c r="K426" i="77"/>
  <c r="K422" i="77"/>
  <c r="K414" i="77"/>
  <c r="K378" i="77"/>
  <c r="K370" i="77"/>
  <c r="K354" i="77"/>
  <c r="K349" i="77"/>
  <c r="K345" i="77"/>
  <c r="K310" i="77"/>
  <c r="K252" i="77"/>
  <c r="K248" i="77"/>
  <c r="K187" i="77"/>
  <c r="K159" i="77"/>
  <c r="K151" i="77"/>
  <c r="K90" i="77"/>
  <c r="K86" i="77"/>
  <c r="K78" i="77"/>
  <c r="K70" i="77"/>
  <c r="K407" i="78"/>
  <c r="K405" i="78"/>
  <c r="K400" i="78"/>
  <c r="K392" i="78"/>
  <c r="K391" i="78"/>
  <c r="K388" i="78"/>
  <c r="K374" i="78"/>
  <c r="K359" i="78"/>
  <c r="K358" i="78"/>
  <c r="K341" i="78"/>
  <c r="K335" i="78"/>
  <c r="K332" i="78"/>
  <c r="K326" i="78"/>
  <c r="K322" i="78"/>
  <c r="K319" i="78"/>
  <c r="K314" i="78"/>
  <c r="K304" i="78"/>
  <c r="K295" i="78"/>
  <c r="K282" i="78"/>
  <c r="K269" i="78"/>
  <c r="K265" i="78"/>
  <c r="K261" i="78"/>
  <c r="K254" i="78"/>
  <c r="K244" i="78"/>
  <c r="K240" i="78"/>
  <c r="K233" i="78"/>
  <c r="K224" i="78"/>
  <c r="K219" i="78"/>
  <c r="K194" i="78"/>
  <c r="K190" i="78"/>
  <c r="K186" i="78"/>
  <c r="K178" i="78"/>
  <c r="K156" i="78"/>
  <c r="K147" i="78"/>
  <c r="K143" i="78"/>
  <c r="K132" i="78"/>
  <c r="K122" i="78"/>
  <c r="K114" i="78"/>
  <c r="K113" i="78"/>
  <c r="K105" i="78"/>
  <c r="K100" i="78"/>
  <c r="K91" i="78"/>
  <c r="H415" i="78"/>
  <c r="H379" i="78"/>
  <c r="H367" i="78"/>
  <c r="H337" i="78"/>
  <c r="H319" i="78"/>
  <c r="H295" i="78"/>
  <c r="H199" i="78"/>
  <c r="H181" i="78"/>
  <c r="H85" i="78"/>
  <c r="K364" i="77"/>
  <c r="K352" i="77"/>
  <c r="K343" i="77"/>
  <c r="K270" i="77"/>
  <c r="K250" i="77"/>
  <c r="K246" i="77"/>
  <c r="K231" i="77"/>
  <c r="K205" i="77"/>
  <c r="K193" i="77"/>
  <c r="K174" i="77"/>
  <c r="K166" i="77"/>
  <c r="K108" i="77"/>
  <c r="K88" i="77"/>
  <c r="K84" i="77"/>
  <c r="K72" i="77"/>
  <c r="K68" i="77"/>
  <c r="K421" i="78"/>
  <c r="K413" i="78"/>
  <c r="K412" i="78"/>
  <c r="K408" i="78"/>
  <c r="K395" i="78"/>
  <c r="K389" i="78"/>
  <c r="K379" i="78"/>
  <c r="K370" i="78"/>
  <c r="K351" i="78"/>
  <c r="K346" i="78"/>
  <c r="K328" i="78"/>
  <c r="K324" i="78"/>
  <c r="K310" i="78"/>
  <c r="K306" i="78"/>
  <c r="K299" i="78"/>
  <c r="K290" i="78"/>
  <c r="K284" i="78"/>
  <c r="K280" i="78"/>
  <c r="K272" i="78"/>
  <c r="K267" i="78"/>
  <c r="K259" i="78"/>
  <c r="K246" i="78"/>
  <c r="K221" i="78"/>
  <c r="K217" i="78"/>
  <c r="K213" i="78"/>
  <c r="K206" i="78"/>
  <c r="K197" i="78"/>
  <c r="K192" i="78"/>
  <c r="K184" i="78"/>
  <c r="K180" i="78"/>
  <c r="K173" i="78"/>
  <c r="K159" i="78"/>
  <c r="K145" i="78"/>
  <c r="K137" i="78"/>
  <c r="K134" i="78"/>
  <c r="K128" i="78"/>
  <c r="K124" i="78"/>
  <c r="K117" i="78"/>
  <c r="K102" i="78"/>
  <c r="K98" i="78"/>
  <c r="K95" i="78"/>
  <c r="K81" i="78"/>
  <c r="K319" i="77"/>
  <c r="K306" i="77"/>
  <c r="K304" i="77"/>
  <c r="K302" i="77"/>
  <c r="K223" i="77"/>
  <c r="K219" i="77"/>
  <c r="K217" i="77"/>
  <c r="K175" i="77"/>
  <c r="K418" i="78"/>
  <c r="K398" i="78"/>
  <c r="K375" i="78"/>
  <c r="K354" i="78"/>
  <c r="K334" i="78"/>
  <c r="K333" i="78"/>
  <c r="K300" i="77"/>
  <c r="K294" i="77"/>
  <c r="K288" i="77"/>
  <c r="K286" i="77"/>
  <c r="K284" i="77"/>
  <c r="K229" i="77"/>
  <c r="K169" i="77"/>
  <c r="K165" i="77"/>
  <c r="K163" i="77"/>
  <c r="K419" i="78"/>
  <c r="K417" i="78"/>
  <c r="K397" i="78"/>
  <c r="K396" i="78"/>
  <c r="K376" i="78"/>
  <c r="K355" i="78"/>
  <c r="K418" i="77"/>
  <c r="K403" i="77"/>
  <c r="K402" i="77"/>
  <c r="K399" i="77"/>
  <c r="K397" i="77"/>
  <c r="K396" i="77"/>
  <c r="K394" i="77"/>
  <c r="K392" i="77"/>
  <c r="K391" i="77"/>
  <c r="K373" i="77"/>
  <c r="K337" i="77"/>
  <c r="K336" i="77"/>
  <c r="K328" i="77"/>
  <c r="K259" i="77"/>
  <c r="K256" i="77"/>
  <c r="K243" i="77"/>
  <c r="K189" i="77"/>
  <c r="K157" i="77"/>
  <c r="K156" i="77"/>
  <c r="K152" i="77"/>
  <c r="K138" i="77"/>
  <c r="K81" i="77"/>
  <c r="K424" i="78"/>
  <c r="K423" i="78"/>
  <c r="K404" i="78"/>
  <c r="K385" i="78"/>
  <c r="K384" i="78"/>
  <c r="K365" i="78"/>
  <c r="K364" i="78"/>
  <c r="K363" i="78"/>
  <c r="K344" i="78"/>
  <c r="K343" i="78"/>
  <c r="K342" i="78"/>
  <c r="K340" i="78"/>
  <c r="K339" i="78"/>
  <c r="K323" i="78"/>
  <c r="K320" i="78"/>
  <c r="K316" i="78"/>
  <c r="K315" i="78"/>
  <c r="K278" i="78"/>
  <c r="K277" i="78"/>
  <c r="K276" i="78"/>
  <c r="K212" i="78"/>
  <c r="K211" i="78"/>
  <c r="K210" i="78"/>
  <c r="K208" i="78"/>
  <c r="K207" i="78"/>
  <c r="K205" i="78"/>
  <c r="K204" i="78"/>
  <c r="K152" i="78"/>
  <c r="K151" i="78"/>
  <c r="K111" i="78"/>
  <c r="K110" i="78"/>
  <c r="K109" i="78"/>
  <c r="K77" i="78"/>
  <c r="K133" i="77"/>
  <c r="K132" i="77"/>
  <c r="K129" i="77"/>
  <c r="K127" i="77"/>
  <c r="K126" i="77"/>
  <c r="K124" i="77"/>
  <c r="K122" i="77"/>
  <c r="K121" i="77"/>
  <c r="K115" i="77"/>
  <c r="K111" i="77"/>
  <c r="K109" i="77"/>
  <c r="K105" i="77"/>
  <c r="K99" i="77"/>
  <c r="K426" i="78"/>
  <c r="K415" i="78"/>
  <c r="K414" i="78"/>
  <c r="K410" i="78"/>
  <c r="K402" i="78"/>
  <c r="K393" i="78"/>
  <c r="K387" i="78"/>
  <c r="K382" i="78"/>
  <c r="K381" i="78"/>
  <c r="K377" i="78"/>
  <c r="K372" i="78"/>
  <c r="K361" i="78"/>
  <c r="K360" i="78"/>
  <c r="K356" i="78"/>
  <c r="K348" i="78"/>
  <c r="K336" i="78"/>
  <c r="K330" i="78"/>
  <c r="K318" i="78"/>
  <c r="K312" i="78"/>
  <c r="K293" i="78"/>
  <c r="K292" i="78"/>
  <c r="K291" i="78"/>
  <c r="K289" i="78"/>
  <c r="K288" i="78"/>
  <c r="K263" i="78"/>
  <c r="K260" i="78"/>
  <c r="K239" i="78"/>
  <c r="K238" i="78"/>
  <c r="K237" i="78"/>
  <c r="K235" i="78"/>
  <c r="K234" i="78"/>
  <c r="K232" i="78"/>
  <c r="K231" i="78"/>
  <c r="K182" i="78"/>
  <c r="K179" i="78"/>
  <c r="K165" i="78"/>
  <c r="K163" i="78"/>
  <c r="K135" i="78"/>
  <c r="K120" i="78"/>
  <c r="K119" i="78"/>
  <c r="K96" i="78"/>
  <c r="K90" i="78"/>
  <c r="K89" i="78"/>
  <c r="K88" i="78"/>
  <c r="K86" i="78"/>
  <c r="K308" i="78"/>
  <c r="K301" i="78"/>
  <c r="K300" i="78"/>
  <c r="K298" i="78"/>
  <c r="K297" i="78"/>
  <c r="K286" i="78"/>
  <c r="K285" i="78"/>
  <c r="K281" i="78"/>
  <c r="K274" i="78"/>
  <c r="K273" i="78"/>
  <c r="K271" i="78"/>
  <c r="K270" i="78"/>
  <c r="K256" i="78"/>
  <c r="K255" i="78"/>
  <c r="K253" i="78"/>
  <c r="K252" i="78"/>
  <c r="K250" i="78"/>
  <c r="K249" i="78"/>
  <c r="K245" i="78"/>
  <c r="K242" i="78"/>
  <c r="K229" i="78"/>
  <c r="K228" i="78"/>
  <c r="K226" i="78"/>
  <c r="K225" i="78"/>
  <c r="K223" i="78"/>
  <c r="K222" i="78"/>
  <c r="K218" i="78"/>
  <c r="K215" i="78"/>
  <c r="K202" i="78"/>
  <c r="K201" i="78"/>
  <c r="K199" i="78"/>
  <c r="K198" i="78"/>
  <c r="K196" i="78"/>
  <c r="K195" i="78"/>
  <c r="K191" i="78"/>
  <c r="K188" i="78"/>
  <c r="K175" i="78"/>
  <c r="K174" i="78"/>
  <c r="K172" i="78"/>
  <c r="K171" i="78"/>
  <c r="K169" i="78"/>
  <c r="K168" i="78"/>
  <c r="K161" i="78"/>
  <c r="K160" i="78"/>
  <c r="K158" i="78"/>
  <c r="K153" i="78"/>
  <c r="K144" i="78"/>
  <c r="K141" i="78"/>
  <c r="K133" i="78"/>
  <c r="K126" i="78"/>
  <c r="K123" i="78"/>
  <c r="K115" i="78"/>
  <c r="K107" i="78"/>
  <c r="K106" i="78"/>
  <c r="K104" i="78"/>
  <c r="K99" i="78"/>
  <c r="K83" i="78"/>
  <c r="K82" i="78"/>
  <c r="K78" i="78"/>
  <c r="K74" i="78"/>
  <c r="K73" i="78"/>
  <c r="K69" i="78"/>
  <c r="H409" i="78"/>
  <c r="H361" i="78"/>
  <c r="H307" i="78"/>
  <c r="H253" i="78"/>
  <c r="H163" i="78"/>
  <c r="H109" i="78"/>
  <c r="H397" i="78"/>
  <c r="H229" i="78"/>
  <c r="H121" i="78"/>
  <c r="H103"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Q11" i="64"/>
  <c r="T10" i="64"/>
  <c r="Q10" i="64"/>
  <c r="H10" i="64"/>
  <c r="F7" i="77" s="1"/>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K15" i="64"/>
  <c r="K11" i="64"/>
  <c r="K12" i="64"/>
  <c r="K13" i="64"/>
  <c r="K14" i="64"/>
  <c r="AF21" i="72" l="1"/>
  <c r="AE21" i="72" s="1"/>
  <c r="J18" i="78" s="1"/>
  <c r="AF30" i="72"/>
  <c r="AE30" i="72" s="1"/>
  <c r="J27" i="78" s="1"/>
  <c r="AB23" i="64"/>
  <c r="AA23" i="64" s="1"/>
  <c r="J20" i="77" s="1"/>
  <c r="AB24" i="64"/>
  <c r="AA24" i="64" s="1"/>
  <c r="J21" i="77" s="1"/>
  <c r="AB23" i="72"/>
  <c r="AD23" i="72" s="1"/>
  <c r="AF51" i="72"/>
  <c r="AE51" i="72" s="1"/>
  <c r="J48" i="78" s="1"/>
  <c r="AB18" i="72"/>
  <c r="AC18" i="72" s="1"/>
  <c r="I15" i="78" s="1"/>
  <c r="X61" i="64"/>
  <c r="Z61" i="64" s="1"/>
  <c r="AB61" i="72"/>
  <c r="AD61" i="72" s="1"/>
  <c r="AF37" i="72"/>
  <c r="AE37" i="72" s="1"/>
  <c r="J34" i="78" s="1"/>
  <c r="AB63" i="72"/>
  <c r="AD63" i="72" s="1"/>
  <c r="AB42" i="64"/>
  <c r="AA42" i="64" s="1"/>
  <c r="J39" i="77" s="1"/>
  <c r="X45" i="64"/>
  <c r="Y45" i="64" s="1"/>
  <c r="I42" i="77" s="1"/>
  <c r="X63" i="64"/>
  <c r="Z63" i="64" s="1"/>
  <c r="AB54" i="72"/>
  <c r="AC54" i="72" s="1"/>
  <c r="I51" i="78" s="1"/>
  <c r="AF62" i="72"/>
  <c r="AE62" i="72" s="1"/>
  <c r="J59" i="78" s="1"/>
  <c r="X23" i="64"/>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AB19" i="72"/>
  <c r="AD19" i="72" s="1"/>
  <c r="M46" i="72"/>
  <c r="F43" i="78"/>
  <c r="M64" i="72"/>
  <c r="B223" i="68"/>
  <c r="M10" i="72"/>
  <c r="AB10" i="72" s="1"/>
  <c r="AC23" i="72"/>
  <c r="I20" i="78" s="1"/>
  <c r="AB20" i="72"/>
  <c r="AC20" i="72" s="1"/>
  <c r="I17" i="78" s="1"/>
  <c r="AB21" i="72"/>
  <c r="AD21" i="72" s="1"/>
  <c r="AB37" i="72"/>
  <c r="AB40" i="72"/>
  <c r="AF43" i="72"/>
  <c r="AE43" i="72" s="1"/>
  <c r="J40" i="78" s="1"/>
  <c r="AB55" i="72"/>
  <c r="AC55" i="72" s="1"/>
  <c r="I52" i="78"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C21" i="72"/>
  <c r="O47" i="74" s="1"/>
  <c r="AF27" i="72"/>
  <c r="AE27" i="72" s="1"/>
  <c r="J24" i="78" s="1"/>
  <c r="AB26" i="72"/>
  <c r="AF44" i="72"/>
  <c r="AE44" i="72" s="1"/>
  <c r="J41" i="78" s="1"/>
  <c r="AB43" i="72"/>
  <c r="AF61" i="72"/>
  <c r="AE61" i="72" s="1"/>
  <c r="J58" i="78" s="1"/>
  <c r="AB60" i="72"/>
  <c r="AB27" i="72"/>
  <c r="AF33" i="72"/>
  <c r="AE33" i="72" s="1"/>
  <c r="J30" i="78" s="1"/>
  <c r="AB32" i="72"/>
  <c r="AB33" i="72"/>
  <c r="AD36" i="72"/>
  <c r="AC36" i="72"/>
  <c r="I33" i="78" s="1"/>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AB18" i="64"/>
  <c r="AA18" i="64" s="1"/>
  <c r="J15" i="77" s="1"/>
  <c r="X27" i="64"/>
  <c r="Y27" i="64" s="1"/>
  <c r="I24" i="77" s="1"/>
  <c r="AB49" i="64"/>
  <c r="AA49" i="64" s="1"/>
  <c r="J46" i="77" s="1"/>
  <c r="AB66" i="64"/>
  <c r="AA66" i="64" s="1"/>
  <c r="J63" i="77" s="1"/>
  <c r="L18" i="66"/>
  <c r="Y52" i="64"/>
  <c r="I49" i="77" s="1"/>
  <c r="Z52" i="64"/>
  <c r="X35" i="64"/>
  <c r="Y35" i="64" s="1"/>
  <c r="I32" i="77" s="1"/>
  <c r="X51" i="64"/>
  <c r="Z51" i="64" s="1"/>
  <c r="X39" i="64"/>
  <c r="X40" i="64"/>
  <c r="Z40" i="64" s="1"/>
  <c r="AB45" i="64"/>
  <c r="AA45" i="64" s="1"/>
  <c r="AB63" i="64"/>
  <c r="AA63" i="64" s="1"/>
  <c r="J6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Z23" i="64"/>
  <c r="Y23" i="64"/>
  <c r="I20" i="77" s="1"/>
  <c r="Y61" i="64"/>
  <c r="I58" i="77" s="1"/>
  <c r="I28" i="64"/>
  <c r="X30" i="64"/>
  <c r="AB33" i="64"/>
  <c r="AA33" i="64" s="1"/>
  <c r="J30" i="77" s="1"/>
  <c r="X33" i="64"/>
  <c r="AB67" i="64"/>
  <c r="AA67" i="64" s="1"/>
  <c r="J64" i="77" s="1"/>
  <c r="X67" i="64"/>
  <c r="AB31" i="64"/>
  <c r="AA31" i="64" s="1"/>
  <c r="J28" i="77" s="1"/>
  <c r="X31" i="64"/>
  <c r="Z68" i="64"/>
  <c r="Y68" i="64"/>
  <c r="I65" i="77" s="1"/>
  <c r="AB48" i="64"/>
  <c r="AA48" i="64" s="1"/>
  <c r="J45" i="77" s="1"/>
  <c r="X48" i="64"/>
  <c r="AB65" i="64"/>
  <c r="AA65" i="64" s="1"/>
  <c r="J62" i="77" s="1"/>
  <c r="X64" i="64"/>
  <c r="X65"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4" i="64" l="1"/>
  <c r="AD45" i="72"/>
  <c r="R8" i="66"/>
  <c r="AD18" i="72"/>
  <c r="X8" i="66"/>
  <c r="Z56" i="64"/>
  <c r="R18" i="66"/>
  <c r="Z25" i="64"/>
  <c r="L8" i="66"/>
  <c r="X18" i="66"/>
  <c r="AD18" i="66"/>
  <c r="AD51" i="72"/>
  <c r="R28" i="66"/>
  <c r="Z24" i="64"/>
  <c r="Y19" i="64"/>
  <c r="I16" i="77" s="1"/>
  <c r="K16" i="77" s="1"/>
  <c r="AD55" i="72"/>
  <c r="K51" i="78"/>
  <c r="R48" i="66"/>
  <c r="K10" i="64"/>
  <c r="L10" i="64" s="1"/>
  <c r="AD20" i="72"/>
  <c r="AD54" i="72"/>
  <c r="R38" i="66"/>
  <c r="K15" i="78"/>
  <c r="Z45" i="64"/>
  <c r="Y59" i="64"/>
  <c r="I56" i="77" s="1"/>
  <c r="K56" i="77" s="1"/>
  <c r="L38" i="66"/>
  <c r="AD38" i="66"/>
  <c r="W50" i="74"/>
  <c r="AJ8" i="66"/>
  <c r="AD8" i="66"/>
  <c r="X28" i="66"/>
  <c r="X48" i="66"/>
  <c r="AD28" i="66"/>
  <c r="AJ38" i="66"/>
  <c r="AJ28" i="66"/>
  <c r="L48" i="66"/>
  <c r="K20" i="77"/>
  <c r="AC24" i="64"/>
  <c r="L28" i="66"/>
  <c r="AJ48" i="66"/>
  <c r="X38" i="66"/>
  <c r="AD48" i="66"/>
  <c r="AJ18" i="66"/>
  <c r="K21" i="77"/>
  <c r="Y66" i="64"/>
  <c r="I63" i="77" s="1"/>
  <c r="K63" i="77" s="1"/>
  <c r="AC61" i="72"/>
  <c r="I58" i="78" s="1"/>
  <c r="K58" i="78" s="1"/>
  <c r="Y63" i="64"/>
  <c r="I60" i="77" s="1"/>
  <c r="K60" i="77" s="1"/>
  <c r="AC63" i="72"/>
  <c r="I60" i="78" s="1"/>
  <c r="K60" i="78" s="1"/>
  <c r="AD38" i="72"/>
  <c r="AD39" i="72"/>
  <c r="K54" i="78"/>
  <c r="W30" i="74"/>
  <c r="AA7" i="74"/>
  <c r="U17" i="74"/>
  <c r="U37" i="74"/>
  <c r="K40" i="74"/>
  <c r="AA17" i="74"/>
  <c r="AA27" i="74"/>
  <c r="AG47" i="74"/>
  <c r="K33" i="78"/>
  <c r="K52" i="78"/>
  <c r="K31" i="78"/>
  <c r="Q10" i="74"/>
  <c r="Q50" i="74"/>
  <c r="AG27" i="74"/>
  <c r="O37" i="74"/>
  <c r="AM47" i="74"/>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AC16" i="64"/>
  <c r="J13" i="77"/>
  <c r="K13" i="77" s="1"/>
  <c r="Y42" i="64"/>
  <c r="I39" i="77" s="1"/>
  <c r="K39" i="77" s="1"/>
  <c r="AC54" i="64"/>
  <c r="J51" i="77"/>
  <c r="K51" i="77" s="1"/>
  <c r="Y51" i="64"/>
  <c r="I48" i="77" s="1"/>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Y54" i="74"/>
  <c r="M54" i="74"/>
  <c r="AE54" i="74"/>
  <c r="AK14" i="74"/>
  <c r="Y14" i="74"/>
  <c r="M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Q53" i="74"/>
  <c r="AI33" i="74"/>
  <c r="K43" i="74"/>
  <c r="Q23" i="74"/>
  <c r="AI2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44" i="74"/>
  <c r="AC45" i="64"/>
  <c r="AF13" i="66"/>
  <c r="J37"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Z41" i="66"/>
  <c r="N21" i="66"/>
  <c r="AL23" i="66"/>
  <c r="AF33" i="66"/>
  <c r="AL43" i="66"/>
  <c r="Z27" i="64"/>
  <c r="K2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L25" i="66"/>
  <c r="AJ15" i="66"/>
  <c r="AD35" i="66"/>
  <c r="L35" i="66"/>
  <c r="AG11" i="66"/>
  <c r="O31" i="66"/>
  <c r="U51" i="66"/>
  <c r="AG54" i="66"/>
  <c r="AA54" i="66"/>
  <c r="O24" i="66"/>
  <c r="AG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M7" i="66"/>
  <c r="Y2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N48" i="66"/>
  <c r="AL38" i="66"/>
  <c r="AF38" i="66"/>
  <c r="Z38" i="66"/>
  <c r="AL28" i="66"/>
  <c r="AL18" i="66"/>
  <c r="AF8" i="66"/>
  <c r="N18"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C51" i="64"/>
  <c r="AA52" i="66"/>
  <c r="U52" i="66"/>
  <c r="AM22" i="66"/>
  <c r="U32" i="66"/>
  <c r="O12" i="66"/>
  <c r="AA12" i="66"/>
  <c r="L64" i="64"/>
  <c r="G61" i="77" s="1"/>
  <c r="H61" i="77" s="1"/>
  <c r="L46" i="64"/>
  <c r="G43" i="77" s="1"/>
  <c r="H43" i="77" s="1"/>
  <c r="L28" i="64"/>
  <c r="G25" i="77" s="1"/>
  <c r="H25" i="77" s="1"/>
  <c r="L40" i="64"/>
  <c r="G37" i="77" s="1"/>
  <c r="H37" i="77" s="1"/>
  <c r="L58" i="64"/>
  <c r="G55" i="77" s="1"/>
  <c r="H55" i="77" s="1"/>
  <c r="L22" i="64"/>
  <c r="G19" i="77" s="1"/>
  <c r="H19" i="77" s="1"/>
  <c r="L52" i="64"/>
  <c r="G49" i="77" s="1"/>
  <c r="H49" i="77" s="1"/>
  <c r="L34" i="64"/>
  <c r="G31" i="77" s="1"/>
  <c r="H31" i="77" s="1"/>
  <c r="L16" i="64"/>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8" i="64"/>
  <c r="I15" i="77" s="1"/>
  <c r="K15" i="77" s="1"/>
  <c r="Z18"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3" i="55"/>
  <c r="X13" i="55" s="1"/>
  <c r="AB13" i="55" s="1"/>
  <c r="AC13" i="55"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O54" i="74" l="1"/>
  <c r="AM54" i="74"/>
  <c r="AE27" i="66"/>
  <c r="AM44" i="74"/>
  <c r="M17" i="66"/>
  <c r="U34" i="66"/>
  <c r="AG24" i="74"/>
  <c r="S34" i="74"/>
  <c r="Y37" i="66"/>
  <c r="X45" i="66"/>
  <c r="U14" i="74"/>
  <c r="AE34" i="74"/>
  <c r="T8" i="66"/>
  <c r="AF18" i="66"/>
  <c r="AK7" i="66"/>
  <c r="AK27" i="66"/>
  <c r="AM34" i="66"/>
  <c r="AJ25" i="66"/>
  <c r="L45" i="66"/>
  <c r="Q24" i="66"/>
  <c r="O34" i="74"/>
  <c r="M34" i="74"/>
  <c r="Z8" i="66"/>
  <c r="Y17" i="66"/>
  <c r="M37" i="66"/>
  <c r="O44" i="66"/>
  <c r="X15" i="66"/>
  <c r="AD45" i="66"/>
  <c r="W24" i="66"/>
  <c r="AA34" i="74"/>
  <c r="Y34" i="74"/>
  <c r="U12" i="66"/>
  <c r="Z18" i="66"/>
  <c r="S37" i="66"/>
  <c r="AE37" i="66"/>
  <c r="AM14" i="66"/>
  <c r="U44" i="66"/>
  <c r="L15" i="66"/>
  <c r="L55" i="66"/>
  <c r="AC24" i="66"/>
  <c r="AM34" i="74"/>
  <c r="AK34" i="74"/>
  <c r="AG63" i="72"/>
  <c r="O14" i="66"/>
  <c r="AA14" i="74"/>
  <c r="S24" i="74"/>
  <c r="AD25" i="66"/>
  <c r="U24" i="74"/>
  <c r="AG61" i="72"/>
  <c r="X35" i="66"/>
  <c r="S27" i="66"/>
  <c r="AG34" i="66"/>
  <c r="AG14" i="74"/>
  <c r="M44" i="74"/>
  <c r="N28" i="66"/>
  <c r="AK17" i="66"/>
  <c r="AA44" i="66"/>
  <c r="R25" i="66"/>
  <c r="K54" i="66"/>
  <c r="U44" i="74"/>
  <c r="S14" i="74"/>
  <c r="S44" i="74"/>
  <c r="S47" i="66"/>
  <c r="AA24" i="66"/>
  <c r="R45" i="66"/>
  <c r="AC54" i="66"/>
  <c r="O44" i="74"/>
  <c r="AE14" i="74"/>
  <c r="AE44" i="74"/>
  <c r="AC26" i="64"/>
  <c r="Y47" i="66"/>
  <c r="AJ35" i="66"/>
  <c r="AC59" i="64"/>
  <c r="U34" i="74"/>
  <c r="AG52" i="66"/>
  <c r="Z28" i="66"/>
  <c r="AE7" i="66"/>
  <c r="AE47" i="66"/>
  <c r="U24" i="66"/>
  <c r="O54" i="66"/>
  <c r="R35" i="66"/>
  <c r="R55" i="66"/>
  <c r="AC42" i="64"/>
  <c r="AG34" i="74"/>
  <c r="Y24" i="74"/>
  <c r="AK44" i="74"/>
  <c r="O14" i="74"/>
  <c r="AE17" i="66"/>
  <c r="AM54" i="66"/>
  <c r="AA54" i="74"/>
  <c r="M27" i="66"/>
  <c r="AG24" i="66"/>
  <c r="AC63" i="64"/>
  <c r="AM14" i="74"/>
  <c r="AK54" i="74"/>
  <c r="O34" i="66"/>
  <c r="AE24" i="74"/>
  <c r="AA34" i="66"/>
  <c r="S7" i="66"/>
  <c r="AD15" i="66"/>
  <c r="X55" i="66"/>
  <c r="M47" i="66"/>
  <c r="AA14" i="66"/>
  <c r="AD55" i="66"/>
  <c r="AF28" i="66"/>
  <c r="Y7" i="66"/>
  <c r="AG44" i="66"/>
  <c r="X25" i="66"/>
  <c r="N38" i="66"/>
  <c r="AK37" i="66"/>
  <c r="U14" i="66"/>
  <c r="AM44" i="66"/>
  <c r="AJ45" i="66"/>
  <c r="M24" i="74"/>
  <c r="Y44" i="74"/>
  <c r="AC19" i="64"/>
  <c r="AM52" i="66"/>
  <c r="AC39" i="64"/>
  <c r="T38" i="66"/>
  <c r="S17" i="66"/>
  <c r="AK47" i="66"/>
  <c r="AM24" i="66"/>
  <c r="U54" i="66"/>
  <c r="R15" i="66"/>
  <c r="AJ55" i="66"/>
  <c r="AA44" i="74"/>
  <c r="AK24" i="74"/>
  <c r="S54" i="74"/>
  <c r="Q34" i="66"/>
  <c r="W34" i="66"/>
  <c r="AC34" i="66"/>
  <c r="AG12" i="66"/>
  <c r="R51" i="66"/>
  <c r="K14" i="66"/>
  <c r="AI53" i="74"/>
  <c r="AG22" i="66"/>
  <c r="AL8" i="66"/>
  <c r="T48" i="66"/>
  <c r="O22" i="66"/>
  <c r="AG42" i="66"/>
  <c r="T18" i="66"/>
  <c r="Z48" i="66"/>
  <c r="AJ31" i="66"/>
  <c r="W14" i="66"/>
  <c r="AI54" i="66"/>
  <c r="O24" i="74"/>
  <c r="U54" i="74"/>
  <c r="AI24" i="66"/>
  <c r="U22" i="66"/>
  <c r="AI44" i="66"/>
  <c r="AD11" i="66"/>
  <c r="Q14" i="66"/>
  <c r="Q54" i="66"/>
  <c r="AA22" i="66"/>
  <c r="AM42" i="66"/>
  <c r="T28" i="66"/>
  <c r="AF48" i="66"/>
  <c r="AJ41" i="66"/>
  <c r="AC14" i="66"/>
  <c r="K44" i="66"/>
  <c r="AA24" i="74"/>
  <c r="AG54" i="74"/>
  <c r="AM12" i="66"/>
  <c r="K34" i="66"/>
  <c r="O32" i="66"/>
  <c r="AA32" i="66"/>
  <c r="AM32" i="66"/>
  <c r="W44" i="66"/>
  <c r="AI34" i="66"/>
  <c r="O42" i="66"/>
  <c r="X21" i="66"/>
  <c r="W54" i="66"/>
  <c r="Q44" i="66"/>
  <c r="U42" i="66"/>
  <c r="AA42" i="66"/>
  <c r="AG32" i="66"/>
  <c r="O52" i="66"/>
  <c r="N8" i="66"/>
  <c r="AL48" i="66"/>
  <c r="L41" i="66"/>
  <c r="AI14" i="66"/>
  <c r="AC44" i="66"/>
  <c r="AM24" i="74"/>
  <c r="Z12" i="64"/>
  <c r="X13" i="64" s="1"/>
  <c r="Y13" i="64" s="1"/>
  <c r="I10" i="77" s="1"/>
  <c r="AJ21" i="66"/>
  <c r="X11" i="66"/>
  <c r="L21" i="66"/>
  <c r="AD21" i="66"/>
  <c r="AJ51" i="66"/>
  <c r="AD41" i="66"/>
  <c r="AF11" i="66"/>
  <c r="N51" i="66"/>
  <c r="AC13" i="74"/>
  <c r="K13" i="74"/>
  <c r="AC23" i="74"/>
  <c r="W43" i="74"/>
  <c r="Q43" i="74"/>
  <c r="AC53" i="74"/>
  <c r="R41" i="66"/>
  <c r="AJ11" i="66"/>
  <c r="L31" i="66"/>
  <c r="R31" i="66"/>
  <c r="X41" i="66"/>
  <c r="L51" i="66"/>
  <c r="T31" i="66"/>
  <c r="AF51" i="66"/>
  <c r="K23" i="74"/>
  <c r="W13" i="74"/>
  <c r="Q33" i="74"/>
  <c r="K33" i="74"/>
  <c r="AC43" i="74"/>
  <c r="K53" i="74"/>
  <c r="L11" i="66"/>
  <c r="R11" i="66"/>
  <c r="R21" i="66"/>
  <c r="X31" i="66"/>
  <c r="AD31" i="66"/>
  <c r="X51" i="66"/>
  <c r="AD51" i="66"/>
  <c r="T11" i="66"/>
  <c r="AL31" i="66"/>
  <c r="AG53" i="72"/>
  <c r="W23" i="74"/>
  <c r="AI13" i="74"/>
  <c r="AC33" i="74"/>
  <c r="W33" i="74"/>
  <c r="AI43" i="74"/>
  <c r="W53" i="74"/>
  <c r="AF9" i="74"/>
  <c r="AI39" i="74"/>
  <c r="AE15" i="74"/>
  <c r="AE55" i="74"/>
  <c r="N23" i="74"/>
  <c r="J8" i="74"/>
  <c r="P38" i="74"/>
  <c r="W32" i="74"/>
  <c r="X12" i="74"/>
  <c r="L22" i="74"/>
  <c r="R42" i="74"/>
  <c r="AD52" i="74"/>
  <c r="AG28" i="74"/>
  <c r="Z25" i="74"/>
  <c r="S21" i="74"/>
  <c r="AE31" i="74"/>
  <c r="AE51" i="74"/>
  <c r="X45" i="74"/>
  <c r="AI54" i="74"/>
  <c r="R51" i="74"/>
  <c r="X54" i="74"/>
  <c r="O9" i="74"/>
  <c r="AD8" i="74"/>
  <c r="AM45" i="74"/>
  <c r="Q21" i="74"/>
  <c r="AF39" i="74"/>
  <c r="K19" i="74"/>
  <c r="Q49" i="74"/>
  <c r="AK35" i="74"/>
  <c r="AL33" i="74"/>
  <c r="P28" i="74"/>
  <c r="AB48" i="74"/>
  <c r="K42" i="74"/>
  <c r="R22" i="74"/>
  <c r="AJ22" i="74"/>
  <c r="R32" i="74"/>
  <c r="L52" i="74"/>
  <c r="AM38" i="74"/>
  <c r="N45" i="74"/>
  <c r="AK21" i="74"/>
  <c r="M41" i="74"/>
  <c r="AJ15" i="74"/>
  <c r="Q24" i="74"/>
  <c r="AJ21" i="74"/>
  <c r="Q35" i="74"/>
  <c r="T32" i="74"/>
  <c r="M22" i="74"/>
  <c r="T19" i="74"/>
  <c r="N49" i="74"/>
  <c r="AC19" i="74"/>
  <c r="M15" i="74"/>
  <c r="Y55" i="74"/>
  <c r="Z13" i="74"/>
  <c r="AL43" i="74"/>
  <c r="J28" i="74"/>
  <c r="Q12" i="74"/>
  <c r="Q52" i="74"/>
  <c r="AD22" i="74"/>
  <c r="L32" i="74"/>
  <c r="AD32" i="74"/>
  <c r="Z15" i="74"/>
  <c r="Z55" i="74"/>
  <c r="AK11" i="74"/>
  <c r="M31" i="74"/>
  <c r="S51" i="74"/>
  <c r="AJ35" i="74"/>
  <c r="AI34" i="74"/>
  <c r="AD31" i="74"/>
  <c r="X34" i="74"/>
  <c r="AL52" i="74"/>
  <c r="AK42" i="74"/>
  <c r="U15" i="74"/>
  <c r="M38"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BM12" i="54"/>
  <c r="BJ11" i="54"/>
  <c r="BH11" i="54" s="1"/>
  <c r="I11" i="54"/>
  <c r="K11" i="54"/>
  <c r="M11" i="54"/>
  <c r="O11" i="54"/>
  <c r="Q11" i="54"/>
  <c r="I13" i="54"/>
  <c r="K13" i="54"/>
  <c r="M13" i="54"/>
  <c r="O13" i="54"/>
  <c r="Q13" i="54"/>
  <c r="Z13" i="64" l="1"/>
  <c r="R13" i="54"/>
  <c r="S13" i="54" s="1"/>
  <c r="AL6" i="74"/>
  <c r="AF6" i="74"/>
  <c r="N6" i="74"/>
  <c r="Z6" i="74"/>
  <c r="T6" i="74"/>
  <c r="U6" i="74"/>
  <c r="AM6" i="74"/>
  <c r="O6" i="74"/>
  <c r="AA6" i="74"/>
  <c r="AG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9" i="55"/>
  <c r="AL249" i="55" s="1"/>
  <c r="AH249" i="55"/>
  <c r="AI249" i="55" s="1"/>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4" i="55"/>
  <c r="Y14" i="55"/>
  <c r="V14" i="55"/>
  <c r="T14" i="55"/>
  <c r="R14" i="55"/>
  <c r="P14" i="55"/>
  <c r="N14" i="55"/>
  <c r="L14" i="55"/>
  <c r="J14" i="55"/>
  <c r="B14"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5" i="55" l="1"/>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7" i="54"/>
  <c r="BH17" i="54" s="1"/>
  <c r="BL17"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BJ14" i="54"/>
  <c r="BJ15" i="54"/>
  <c r="BH15" i="54" s="1"/>
  <c r="BL15" i="54" s="1"/>
  <c r="BJ13" i="54"/>
  <c r="BH13" i="54" s="1"/>
  <c r="BL13" i="54" s="1"/>
  <c r="BJ16" i="54"/>
  <c r="BH16" i="54" s="1"/>
  <c r="BL16" i="54" s="1"/>
  <c r="W25" i="55"/>
  <c r="X25" i="55" s="1"/>
  <c r="AB25" i="55" s="1"/>
  <c r="AC25" i="55" s="1"/>
  <c r="W24" i="55"/>
  <c r="X24" i="55" s="1"/>
  <c r="AB24" i="55" s="1"/>
  <c r="AC24" i="55" s="1"/>
  <c r="W22" i="55"/>
  <c r="X22" i="55" s="1"/>
  <c r="AB22" i="55" s="1"/>
  <c r="AC22" i="55" s="1"/>
  <c r="W23" i="55"/>
  <c r="X23" i="55" s="1"/>
  <c r="AB23" i="55" s="1"/>
  <c r="AC23" i="55" s="1"/>
  <c r="AB214" i="55"/>
  <c r="AC214" i="55" s="1"/>
  <c r="AB104" i="55"/>
  <c r="AC104" i="55" s="1"/>
  <c r="AB246" i="55"/>
  <c r="AC246" i="55" s="1"/>
  <c r="W20" i="55"/>
  <c r="X20" i="55" s="1"/>
  <c r="AB20" i="55" s="1"/>
  <c r="AC20" i="55" s="1"/>
  <c r="W19" i="55"/>
  <c r="X19" i="55" s="1"/>
  <c r="AB19" i="55" s="1"/>
  <c r="AC19" i="55" s="1"/>
  <c r="AB224" i="55"/>
  <c r="AC224" i="55" s="1"/>
  <c r="W27" i="55"/>
  <c r="X27" i="55" s="1"/>
  <c r="AB27" i="55" s="1"/>
  <c r="AC27" i="55" s="1"/>
  <c r="W26" i="55"/>
  <c r="X26" i="55" s="1"/>
  <c r="AB26" i="55" s="1"/>
  <c r="AC26" i="55" s="1"/>
  <c r="BH18" i="54"/>
  <c r="BL18" i="54" s="1"/>
  <c r="W16" i="55"/>
  <c r="X16" i="55" s="1"/>
  <c r="AB16" i="55" s="1"/>
  <c r="AC16" i="55" s="1"/>
  <c r="W15" i="55"/>
  <c r="X15" i="55" s="1"/>
  <c r="AB15" i="55" s="1"/>
  <c r="AC15" i="55" s="1"/>
  <c r="W17" i="55"/>
  <c r="X17" i="55" s="1"/>
  <c r="AB17" i="55" s="1"/>
  <c r="AC17" i="55" s="1"/>
  <c r="W18" i="55"/>
  <c r="X18" i="55" s="1"/>
  <c r="AB18" i="55" s="1"/>
  <c r="AC18" i="55" s="1"/>
  <c r="AB168" i="55"/>
  <c r="AC168" i="55" s="1"/>
  <c r="W21" i="55"/>
  <c r="X21" i="55" s="1"/>
  <c r="AB21" i="55" s="1"/>
  <c r="AC21" i="55" s="1"/>
  <c r="BM19" i="54"/>
  <c r="BM23" i="54"/>
  <c r="BM27" i="54"/>
  <c r="BM31" i="54"/>
  <c r="BM35" i="54"/>
  <c r="BM39" i="54"/>
  <c r="BM43" i="54"/>
  <c r="BM47" i="54"/>
  <c r="BM51" i="54"/>
  <c r="BM55" i="54"/>
  <c r="BM59" i="54"/>
  <c r="BM63" i="54"/>
  <c r="BM67" i="54"/>
  <c r="BM71" i="54"/>
  <c r="BM75" i="54"/>
  <c r="BM79" i="54"/>
  <c r="BM83" i="54"/>
  <c r="BM87" i="54"/>
  <c r="BM91" i="54"/>
  <c r="BM95" i="54"/>
  <c r="BM99" i="54"/>
  <c r="AD203" i="55"/>
  <c r="AE203" i="55" s="1"/>
  <c r="AF203" i="55" s="1"/>
  <c r="AJ203"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90" i="55"/>
  <c r="AN190" i="55" s="1"/>
  <c r="AM192" i="55"/>
  <c r="AN192" i="55" s="1"/>
  <c r="AM194" i="55"/>
  <c r="AN194" i="55" s="1"/>
  <c r="AM196" i="55"/>
  <c r="AN196" i="55" s="1"/>
  <c r="AM198" i="55"/>
  <c r="AN198" i="55" s="1"/>
  <c r="AM200" i="55"/>
  <c r="AN200" i="55" s="1"/>
  <c r="AM203" i="55"/>
  <c r="AN203" i="55" s="1"/>
  <c r="AM205" i="55"/>
  <c r="AN205" i="55" s="1"/>
  <c r="AM207" i="55"/>
  <c r="AN207" i="55" s="1"/>
  <c r="AM209" i="55"/>
  <c r="AN209" i="55" s="1"/>
  <c r="AM211" i="55"/>
  <c r="AN211" i="55" s="1"/>
  <c r="AM213" i="55"/>
  <c r="AN213" i="55" s="1"/>
  <c r="AM215" i="55"/>
  <c r="AN215" i="55" s="1"/>
  <c r="AM217" i="55"/>
  <c r="AN217"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89" i="55"/>
  <c r="AN189" i="55" s="1"/>
  <c r="AM191" i="55"/>
  <c r="AN191" i="55" s="1"/>
  <c r="AM193" i="55"/>
  <c r="AN193" i="55" s="1"/>
  <c r="AM195" i="55"/>
  <c r="AN195" i="55" s="1"/>
  <c r="AM197" i="55"/>
  <c r="AN197" i="55" s="1"/>
  <c r="AM199" i="55"/>
  <c r="AN199" i="55" s="1"/>
  <c r="AM201" i="55"/>
  <c r="AN201" i="55" s="1"/>
  <c r="AM202" i="55"/>
  <c r="AN202" i="55" s="1"/>
  <c r="AM204" i="55"/>
  <c r="AN204" i="55" s="1"/>
  <c r="AM206" i="55"/>
  <c r="AN206" i="55" s="1"/>
  <c r="AM208" i="55"/>
  <c r="AN208" i="55" s="1"/>
  <c r="AM210" i="55"/>
  <c r="AN210" i="55" s="1"/>
  <c r="AM212" i="55"/>
  <c r="AN212" i="55" s="1"/>
  <c r="AM214" i="55"/>
  <c r="AN214" i="55" s="1"/>
  <c r="AM216" i="55"/>
  <c r="AN216" i="55" s="1"/>
  <c r="AM218" i="55"/>
  <c r="AN218"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9" i="55"/>
  <c r="AN249"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199" i="55"/>
  <c r="AE199" i="55" s="1"/>
  <c r="AF199" i="55" s="1"/>
  <c r="AJ199" i="55" s="1"/>
  <c r="AD207" i="55"/>
  <c r="AE207" i="55" s="1"/>
  <c r="AF207" i="55" s="1"/>
  <c r="AJ207" i="55" s="1"/>
  <c r="BM21" i="54"/>
  <c r="BM29" i="54"/>
  <c r="BM37" i="54"/>
  <c r="BM45" i="54"/>
  <c r="BM53" i="54"/>
  <c r="BM57" i="54"/>
  <c r="BM65" i="54"/>
  <c r="BM73" i="54"/>
  <c r="BM81" i="54"/>
  <c r="BM89" i="54"/>
  <c r="BM97" i="54"/>
  <c r="BM25" i="54"/>
  <c r="BM33" i="54"/>
  <c r="BM41" i="54"/>
  <c r="BM49" i="54"/>
  <c r="BM61" i="54"/>
  <c r="BM69" i="54"/>
  <c r="BM77" i="54"/>
  <c r="BM85" i="54"/>
  <c r="BM93"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F7" i="57"/>
  <c r="R66" i="54"/>
  <c r="R68" i="54"/>
  <c r="R70" i="54"/>
  <c r="R72" i="54"/>
  <c r="R74" i="54"/>
  <c r="R76" i="54"/>
  <c r="R78" i="54"/>
  <c r="R80" i="54"/>
  <c r="R82" i="54"/>
  <c r="R84" i="54"/>
  <c r="R86" i="54"/>
  <c r="R88" i="54"/>
  <c r="R90" i="54"/>
  <c r="R92" i="54"/>
  <c r="R94" i="54"/>
  <c r="R96" i="54"/>
  <c r="R98" i="54"/>
  <c r="R100"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4" i="55"/>
  <c r="X14" i="55" s="1"/>
  <c r="AB14" i="55" s="1"/>
  <c r="AC14"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W10" i="55"/>
  <c r="X10" i="55" s="1"/>
  <c r="AB10" i="55" s="1"/>
  <c r="AC10" i="55" s="1"/>
  <c r="W11" i="55"/>
  <c r="X11" i="55" s="1"/>
  <c r="AB11" i="55" s="1"/>
  <c r="AC11" i="55" s="1"/>
  <c r="W12" i="55"/>
  <c r="X12" i="55" s="1"/>
  <c r="AB12" i="55" s="1"/>
  <c r="AC12" i="55" s="1"/>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3" i="54"/>
  <c r="AD24" i="55" l="1"/>
  <c r="AD27" i="55"/>
  <c r="AD18" i="55"/>
  <c r="BK13" i="54"/>
  <c r="AD15" i="55"/>
  <c r="AD23" i="55"/>
  <c r="AD22" i="55"/>
  <c r="AD25" i="55"/>
  <c r="BM13" i="54"/>
  <c r="AD16" i="55"/>
  <c r="AD20" i="55"/>
  <c r="AD17" i="55"/>
  <c r="AD19" i="55"/>
  <c r="BM18" i="54"/>
  <c r="F49" i="57"/>
  <c r="M15" i="56"/>
  <c r="N15" i="56" s="1"/>
  <c r="O9" i="56"/>
  <c r="P9" i="56" s="1"/>
  <c r="BK18" i="54"/>
  <c r="G49" i="57"/>
  <c r="O15" i="56"/>
  <c r="P15" i="56" s="1"/>
  <c r="AD21" i="55"/>
  <c r="AG203"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AD14" i="55"/>
  <c r="AD10" i="55"/>
  <c r="AD11" i="55"/>
  <c r="AD12" i="55"/>
  <c r="Q9" i="56"/>
  <c r="H13" i="57"/>
  <c r="O8" i="56"/>
  <c r="P8" i="56" s="1"/>
  <c r="G7" i="57"/>
  <c r="BH14" i="54"/>
  <c r="BL14" i="54" s="1"/>
  <c r="G19" i="57" l="1"/>
  <c r="AE13" i="55"/>
  <c r="AF13" i="55" s="1"/>
  <c r="O10" i="56"/>
  <c r="P10" i="56" s="1"/>
  <c r="AE24" i="55"/>
  <c r="AF24" i="55" s="1"/>
  <c r="AJ24" i="55" s="1"/>
  <c r="AE23" i="55"/>
  <c r="AF23" i="55" s="1"/>
  <c r="AE25" i="55"/>
  <c r="AF25" i="55" s="1"/>
  <c r="AE22" i="55"/>
  <c r="AF22" i="55" s="1"/>
  <c r="AE20" i="55"/>
  <c r="AF20" i="55" s="1"/>
  <c r="AJ20" i="55" s="1"/>
  <c r="AE19" i="55"/>
  <c r="AF19" i="55" s="1"/>
  <c r="AJ19" i="55" s="1"/>
  <c r="AE16" i="55"/>
  <c r="AF16" i="55" s="1"/>
  <c r="AJ16" i="55" s="1"/>
  <c r="AE26" i="55"/>
  <c r="AF26" i="55" s="1"/>
  <c r="AG26" i="55" s="1"/>
  <c r="AE27" i="55"/>
  <c r="AF27" i="55" s="1"/>
  <c r="AE15" i="55"/>
  <c r="AF15" i="55" s="1"/>
  <c r="AJ15" i="55" s="1"/>
  <c r="Q15" i="56"/>
  <c r="H49" i="57"/>
  <c r="AE14" i="55"/>
  <c r="AF14" i="55" s="1"/>
  <c r="AJ14" i="55" s="1"/>
  <c r="AE18" i="55"/>
  <c r="AF18" i="55" s="1"/>
  <c r="AG18" i="55" s="1"/>
  <c r="AE17" i="55"/>
  <c r="AF17" i="55" s="1"/>
  <c r="AG17" i="55" s="1"/>
  <c r="AE12" i="55"/>
  <c r="AF12" i="55" s="1"/>
  <c r="AJ12" i="55" s="1"/>
  <c r="AE21" i="55"/>
  <c r="AF21" i="55" s="1"/>
  <c r="AJ21" i="55" s="1"/>
  <c r="BK14" i="54"/>
  <c r="G25" i="57"/>
  <c r="O11" i="56"/>
  <c r="P11" i="56" s="1"/>
  <c r="Q14" i="56"/>
  <c r="H43" i="57"/>
  <c r="H37" i="57"/>
  <c r="Q13" i="56"/>
  <c r="Q12" i="56"/>
  <c r="H31" i="57"/>
  <c r="AE11" i="55"/>
  <c r="AF11" i="55" s="1"/>
  <c r="AJ11" i="55" s="1"/>
  <c r="Q8" i="56"/>
  <c r="AE10" i="55"/>
  <c r="AF10" i="55" s="1"/>
  <c r="AJ10" i="55" s="1"/>
  <c r="H7" i="57"/>
  <c r="BM14" i="54"/>
  <c r="Q10" i="56" l="1"/>
  <c r="AG13" i="55"/>
  <c r="AJ13" i="55"/>
  <c r="H19" i="57"/>
  <c r="AG24" i="55"/>
  <c r="AJ25" i="55"/>
  <c r="AG25" i="55"/>
  <c r="AJ22" i="55"/>
  <c r="AG22" i="55"/>
  <c r="AJ23" i="55"/>
  <c r="AG23" i="55"/>
  <c r="AG16" i="55"/>
  <c r="AG20" i="55"/>
  <c r="AJ26" i="55"/>
  <c r="AG19" i="55"/>
  <c r="AG15" i="55"/>
  <c r="AJ27" i="55"/>
  <c r="AK26" i="55" s="1"/>
  <c r="AL26" i="55" s="1"/>
  <c r="AG27" i="55"/>
  <c r="AK27" i="55"/>
  <c r="AL27" i="55" s="1"/>
  <c r="AJ17" i="55"/>
  <c r="AG14" i="55"/>
  <c r="AJ18" i="55"/>
  <c r="AG12" i="55"/>
  <c r="AG21" i="55"/>
  <c r="H25" i="57"/>
  <c r="Q11" i="56"/>
  <c r="AK19" i="55"/>
  <c r="AL19" i="55" s="1"/>
  <c r="AK20" i="55"/>
  <c r="AL20" i="55" s="1"/>
  <c r="AK247" i="55"/>
  <c r="AL247" i="55" s="1"/>
  <c r="AG10" i="55"/>
  <c r="AG11" i="55"/>
  <c r="AH247" i="55"/>
  <c r="AI247" i="55" s="1"/>
  <c r="AK16" i="55"/>
  <c r="AL16" i="55" s="1"/>
  <c r="AK15" i="55"/>
  <c r="AL15" i="55" s="1"/>
  <c r="AK14" i="55"/>
  <c r="AL14" i="55" s="1"/>
  <c r="AK12" i="55" l="1"/>
  <c r="AL12" i="55" s="1"/>
  <c r="AK11" i="55"/>
  <c r="AL11" i="55" s="1"/>
  <c r="AK10" i="55"/>
  <c r="AL10" i="55" s="1"/>
  <c r="O38" i="56" s="1"/>
  <c r="P38" i="56" s="1"/>
  <c r="AH13" i="55"/>
  <c r="AI13" i="55" s="1"/>
  <c r="AK13" i="55"/>
  <c r="AL13" i="55" s="1"/>
  <c r="AH21" i="55"/>
  <c r="AI21" i="55" s="1"/>
  <c r="AK21" i="55"/>
  <c r="AL21" i="55" s="1"/>
  <c r="AK25" i="55"/>
  <c r="AL25" i="55" s="1"/>
  <c r="AK24" i="55"/>
  <c r="AL24" i="55" s="1"/>
  <c r="AK23" i="55"/>
  <c r="AL23" i="55" s="1"/>
  <c r="AK22" i="55"/>
  <c r="AL22" i="55" s="1"/>
  <c r="AK17" i="55"/>
  <c r="AL17" i="55" s="1"/>
  <c r="AH16" i="55"/>
  <c r="AI16" i="55" s="1"/>
  <c r="AM16" i="55" s="1"/>
  <c r="AN16" i="55" s="1"/>
  <c r="AH15" i="55"/>
  <c r="AI15" i="55" s="1"/>
  <c r="AM15" i="55" s="1"/>
  <c r="AN15" i="55" s="1"/>
  <c r="O45" i="56"/>
  <c r="P45" i="56" s="1"/>
  <c r="J49" i="57"/>
  <c r="AH26" i="55"/>
  <c r="AI26" i="55" s="1"/>
  <c r="AH27" i="55"/>
  <c r="AI27" i="55" s="1"/>
  <c r="AM27" i="55" s="1"/>
  <c r="AN27" i="55" s="1"/>
  <c r="AK18" i="55"/>
  <c r="AL18" i="55" s="1"/>
  <c r="O42" i="56"/>
  <c r="P42" i="56" s="1"/>
  <c r="J31" i="57"/>
  <c r="AH25" i="55"/>
  <c r="AI25" i="55" s="1"/>
  <c r="AH23" i="55"/>
  <c r="AI23" i="55" s="1"/>
  <c r="AH24" i="55"/>
  <c r="AI24" i="55" s="1"/>
  <c r="AH22" i="55"/>
  <c r="AI22" i="55" s="1"/>
  <c r="AH20" i="55"/>
  <c r="AI20" i="55" s="1"/>
  <c r="AM20" i="55" s="1"/>
  <c r="AN20" i="55" s="1"/>
  <c r="AH19" i="55"/>
  <c r="AI19" i="55" s="1"/>
  <c r="AH18" i="55"/>
  <c r="AI18" i="55" s="1"/>
  <c r="AH17" i="55"/>
  <c r="AI17" i="55" s="1"/>
  <c r="AM247" i="55"/>
  <c r="AN247" i="55" s="1"/>
  <c r="AH12" i="55"/>
  <c r="AI12" i="55" s="1"/>
  <c r="AH11" i="55"/>
  <c r="AH14" i="55"/>
  <c r="AI14" i="55" s="1"/>
  <c r="AH10" i="55"/>
  <c r="AI10" i="55" s="1"/>
  <c r="J7" i="57" l="1"/>
  <c r="O44" i="56"/>
  <c r="P44" i="56" s="1"/>
  <c r="I43" i="57"/>
  <c r="J13" i="57"/>
  <c r="I31" i="57"/>
  <c r="O39" i="56"/>
  <c r="P39" i="56" s="1"/>
  <c r="AM13" i="55"/>
  <c r="AN13" i="55" s="1"/>
  <c r="AM25" i="55"/>
  <c r="AN25" i="55" s="1"/>
  <c r="AM21" i="55"/>
  <c r="O41" i="56"/>
  <c r="P41" i="56" s="1"/>
  <c r="M43" i="56"/>
  <c r="N43" i="56" s="1"/>
  <c r="J43" i="57"/>
  <c r="O43" i="56"/>
  <c r="P43" i="56" s="1"/>
  <c r="J37" i="57"/>
  <c r="I37" i="57"/>
  <c r="I19" i="57"/>
  <c r="O40" i="56"/>
  <c r="P40" i="56" s="1"/>
  <c r="I25" i="57"/>
  <c r="J25" i="57"/>
  <c r="AM24" i="55"/>
  <c r="AN24" i="55" s="1"/>
  <c r="AM23" i="55"/>
  <c r="AN23" i="55" s="1"/>
  <c r="AM26" i="55"/>
  <c r="I49" i="57"/>
  <c r="M45" i="56"/>
  <c r="N45" i="56" s="1"/>
  <c r="J19" i="57"/>
  <c r="AM18" i="55"/>
  <c r="AN18" i="55" s="1"/>
  <c r="M40" i="56"/>
  <c r="N40" i="56" s="1"/>
  <c r="AM19" i="55"/>
  <c r="M42" i="56"/>
  <c r="N42" i="56" s="1"/>
  <c r="AM22" i="55"/>
  <c r="M44" i="56"/>
  <c r="N44" i="56" s="1"/>
  <c r="AM17" i="55"/>
  <c r="M41" i="56"/>
  <c r="N41" i="56" s="1"/>
  <c r="AM14" i="55"/>
  <c r="AM12" i="55"/>
  <c r="AN12" i="55" s="1"/>
  <c r="I7" i="57"/>
  <c r="AM10" i="55"/>
  <c r="AI11" i="55"/>
  <c r="AM11" i="55" s="1"/>
  <c r="AN11" i="55" s="1"/>
  <c r="M38" i="56" l="1"/>
  <c r="N38" i="56" s="1"/>
  <c r="AN10" i="55"/>
  <c r="K31" i="57"/>
  <c r="K43" i="57"/>
  <c r="AN21" i="55"/>
  <c r="AN14" i="55"/>
  <c r="L19" i="57" s="1"/>
  <c r="K25" i="57"/>
  <c r="Q43" i="56"/>
  <c r="K37" i="57"/>
  <c r="K19" i="57"/>
  <c r="AN26" i="55"/>
  <c r="L49" i="57" s="1"/>
  <c r="K49" i="57"/>
  <c r="Q45" i="56"/>
  <c r="AN17" i="55"/>
  <c r="Q41" i="56"/>
  <c r="AN22" i="55"/>
  <c r="Q44" i="56"/>
  <c r="AN19"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s="1"/>
  <c r="K7" i="77" s="1"/>
  <c r="AB11" i="64" l="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A11" i="64" l="1"/>
  <c r="J8" i="77" s="1"/>
  <c r="K8" i="77" s="1"/>
  <c r="AB12" i="64"/>
  <c r="P6" i="74"/>
  <c r="AH6" i="74"/>
  <c r="V6" i="74"/>
  <c r="AI16" i="66" l="1"/>
  <c r="K6" i="66"/>
  <c r="AC26" i="66"/>
  <c r="W16" i="66"/>
  <c r="AI46" i="66"/>
  <c r="AI36" i="66"/>
  <c r="Q36" i="66"/>
  <c r="W46" i="66"/>
  <c r="AC36" i="66"/>
  <c r="W6" i="66"/>
  <c r="Q26" i="66"/>
  <c r="K16" i="66"/>
  <c r="K46" i="66"/>
  <c r="AI6" i="66"/>
  <c r="Q6" i="66"/>
  <c r="W36" i="66"/>
  <c r="AC11" i="64"/>
  <c r="AC6" i="74" s="1"/>
  <c r="AC16" i="66"/>
  <c r="W26" i="66"/>
  <c r="K26" i="66"/>
  <c r="Q16" i="66"/>
  <c r="AI26" i="66"/>
  <c r="AC46" i="66"/>
  <c r="K36" i="66"/>
  <c r="Q46" i="66"/>
  <c r="AC6" i="66"/>
  <c r="AA12" i="64"/>
  <c r="AD36" i="66" s="1"/>
  <c r="AB13" i="64"/>
  <c r="AA13" i="64" s="1"/>
  <c r="L26" i="66" l="1"/>
  <c r="AJ46" i="66"/>
  <c r="AJ36" i="66"/>
  <c r="AC12" i="64"/>
  <c r="X6" i="74" s="1"/>
  <c r="AJ6" i="66"/>
  <c r="Q6" i="74"/>
  <c r="W6" i="74"/>
  <c r="AJ26" i="66"/>
  <c r="R36" i="66"/>
  <c r="AI6" i="74"/>
  <c r="L46" i="66"/>
  <c r="X46" i="66"/>
  <c r="X16" i="66"/>
  <c r="AD6" i="66"/>
  <c r="X36" i="66"/>
  <c r="AD26" i="66"/>
  <c r="AJ16" i="66"/>
  <c r="L6" i="66"/>
  <c r="AD46" i="66"/>
  <c r="J9" i="77"/>
  <c r="K9" i="77" s="1"/>
  <c r="R16" i="66"/>
  <c r="X6" i="66"/>
  <c r="L36" i="66"/>
  <c r="L16" i="66"/>
  <c r="X26" i="66"/>
  <c r="R6" i="66"/>
  <c r="AD16" i="66"/>
  <c r="R46" i="66"/>
  <c r="R26" i="66"/>
  <c r="J10" i="77"/>
  <c r="K10" i="77" s="1"/>
  <c r="M46" i="66"/>
  <c r="AK26" i="66"/>
  <c r="AE16" i="66"/>
  <c r="Y6" i="66"/>
  <c r="AC13" i="64"/>
  <c r="AK36" i="66"/>
  <c r="AE26" i="66"/>
  <c r="Y16" i="66"/>
  <c r="S6" i="66"/>
  <c r="AK46" i="66"/>
  <c r="AE36" i="66"/>
  <c r="Y26" i="66"/>
  <c r="S16" i="66"/>
  <c r="M6" i="66"/>
  <c r="AE46" i="66"/>
  <c r="Y36" i="66"/>
  <c r="S26" i="66"/>
  <c r="M16" i="66"/>
  <c r="Y46" i="66"/>
  <c r="S36" i="66"/>
  <c r="M26" i="66"/>
  <c r="AK6" i="66"/>
  <c r="S46" i="66"/>
  <c r="M36" i="66"/>
  <c r="AK16" i="66"/>
  <c r="AE6" i="66"/>
  <c r="AJ6" i="74" l="1"/>
  <c r="AD6" i="74"/>
  <c r="R6" i="74"/>
  <c r="M6" i="74"/>
  <c r="AK6" i="74"/>
  <c r="AE6" i="74"/>
  <c r="Y6" i="74"/>
  <c r="S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<sst xmlns="http://schemas.openxmlformats.org/spreadsheetml/2006/main" count="2673" uniqueCount="1315">
  <si>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</si>
  <si>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</si>
  <si>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</si>
  <si>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</si>
  <si>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</si>
  <si>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</si>
  <si>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</si>
  <si>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</si>
  <si>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</si>
  <si>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</si>
  <si>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</si>
  <si>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</si>
  <si>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</si>
  <si>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</si>
  <si>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</si>
  <si>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</si>
  <si>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</si>
  <si>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</si>
  <si>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</si>
  <si>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</si>
  <si>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</si>
  <si>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</si>
  <si>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</si>
  <si>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</si>
  <si>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</si>
  <si>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</si>
  <si>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</si>
  <si>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</si>
  <si>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</si>
  <si>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</si>
  <si>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</si>
  <si>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</si>
  <si>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</si>
  <si>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</si>
  <si>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</si>
  <si>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</si>
  <si>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</si>
  <si>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</si>
  <si>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</si>
  <si>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</si>
  <si>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</si>
  <si>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</si>
  <si>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</si>
  <si>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</si>
  <si>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</si>
  <si>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</si>
  <si>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</si>
  <si>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</si>
  <si>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</si>
  <si>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</si>
  <si>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</si>
  <si>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</si>
  <si>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</si>
  <si>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</si>
  <si>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</si>
  <si>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</si>
  <si>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</si>
  <si>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</si>
  <si>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</si>
  <si>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</si>
  <si>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</si>
  <si>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</si>
  <si>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</si>
  <si>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</si>
  <si>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</si>
  <si>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</si>
  <si>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</si>
  <si>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</si>
  <si>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</si>
  <si>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</si>
  <si>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</si>
  <si>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</si>
  <si>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</si>
  <si>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</si>
  <si>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</si>
  <si>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</si>
  <si>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</si>
  <si>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</si>
  <si>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</si>
  <si>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</si>
  <si>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</si>
  <si>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</si>
  <si>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</si>
  <si>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</si>
  <si>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</si>
  <si>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</si>
  <si>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</si>
  <si>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</si>
  <si>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</si>
  <si>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</si>
  <si>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</si>
  <si>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</si>
  <si>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</si>
  <si>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</si>
  <si>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</si>
  <si>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</si>
  <si>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</si>
  <si>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</si>
  <si>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</si>
  <si>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</si>
  <si>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</si>
  <si>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</si>
  <si>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</si>
  <si>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</si>
  <si>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</si>
  <si>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</si>
  <si>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</si>
  <si>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</si>
  <si>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</si>
  <si>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</si>
  <si>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</si>
  <si>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</si>
  <si>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</si>
  <si>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</si>
  <si>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</si>
  <si>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</si>
  <si>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</si>
  <si>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</si>
  <si>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</si>
  <si>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</si>
  <si>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</si>
  <si>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</si>
  <si>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</si>
  <si>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</si>
  <si>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</si>
  <si>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</si>
  <si>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</si>
  <si>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</si>
  <si>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</si>
  <si>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</si>
  <si>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</si>
  <si>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</si>
  <si>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</si>
  <si>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</si>
  <si>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</si>
  <si>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</si>
  <si>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</si>
  <si>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</si>
  <si>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</si>
  <si>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</si>
  <si>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</si>
  <si>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</si>
  <si>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</si>
  <si>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</si>
  <si>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</si>
  <si>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</si>
  <si>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</si>
  <si>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</si>
  <si>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</si>
  <si>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</si>
  <si>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</si>
  <si>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</si>
  <si>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</si>
  <si>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</si>
  <si>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</si>
  <si>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</si>
  <si>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</si>
  <si>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</si>
  <si>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</si>
  <si>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</si>
  <si>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</si>
  <si>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</si>
  <si>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</si>
  <si>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</si>
  <si>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</si>
  <si>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</si>
  <si>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</si>
  <si>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</si>
  <si>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</si>
  <si>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</si>
  <si>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</si>
  <si>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</si>
  <si>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</si>
  <si>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</si>
  <si>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</si>
  <si>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</si>
  <si>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</si>
  <si>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</si>
  <si>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</si>
  <si>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</si>
  <si>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</si>
  <si>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</si>
  <si>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</si>
  <si>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</si>
  <si>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</si>
  <si>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</si>
  <si>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</si>
  <si>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</si>
  <si>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</si>
  <si>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</si>
  <si>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</si>
  <si>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</si>
  <si>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</si>
  <si>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</si>
  <si>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</si>
  <si>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</si>
  <si>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</si>
  <si>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</si>
  <si>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</si>
  <si>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</si>
  <si>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</si>
  <si>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</si>
  <si>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</si>
  <si>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</si>
  <si>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</si>
  <si>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</si>
  <si>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</si>
  <si>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</si>
  <si>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</si>
  <si>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</si>
  <si>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</si>
  <si>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</si>
  <si>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</si>
  <si>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</si>
  <si>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</si>
  <si>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</si>
  <si>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</si>
  <si>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</si>
  <si>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</si>
  <si>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</si>
  <si>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</si>
  <si>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</si>
  <si>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</si>
  <si>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</si>
  <si>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</si>
  <si>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</si>
  <si>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</si>
  <si>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</si>
  <si>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</si>
  <si>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</si>
  <si>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</si>
  <si>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</si>
  <si>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</si>
  <si>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</si>
  <si>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</si>
  <si>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</si>
  <si>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</si>
  <si>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</si>
  <si>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</si>
  <si>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</si>
  <si>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</si>
  <si>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</si>
  <si>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</si>
  <si>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</si>
  <si>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</si>
  <si>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</si>
  <si>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</si>
  <si>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</si>
  <si>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</si>
  <si>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</si>
  <si>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</si>
  <si>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</si>
  <si>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</si>
  <si>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</si>
  <si>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</si>
  <si>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</si>
  <si>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</si>
  <si>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</si>
  <si>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</si>
  <si>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</si>
  <si>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</si>
  <si>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</si>
  <si>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</si>
  <si>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</si>
  <si>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</si>
  <si>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</si>
  <si>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</si>
  <si>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</si>
  <si>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</si>
  <si>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</si>
  <si>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</si>
  <si>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</si>
  <si>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</si>
  <si>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</si>
  <si>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</si>
  <si>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</si>
  <si>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</si>
  <si>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</si>
  <si>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</si>
  <si>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</si>
  <si>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</si>
  <si>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</si>
  <si>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</si>
  <si>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</si>
  <si>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</si>
  <si>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</si>
  <si>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</si>
  <si>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</si>
  <si>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</si>
  <si>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</si>
  <si>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</si>
  <si>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</si>
  <si>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</si>
  <si>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</si>
  <si>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</si>
  <si>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</si>
  <si>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</si>
  <si>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</si>
  <si>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</si>
  <si>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</si>
  <si>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</si>
  <si>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</si>
  <si>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</si>
  <si>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</si>
  <si>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</si>
  <si>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</si>
  <si>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</si>
  <si>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</si>
  <si>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</si>
  <si>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</si>
  <si>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</si>
  <si>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</si>
  <si>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</si>
  <si>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</si>
  <si>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</si>
  <si>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</si>
  <si>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</si>
  <si>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</si>
  <si>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</si>
  <si>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</si>
  <si>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</si>
  <si>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</si>
  <si>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</si>
  <si>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</si>
  <si>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</si>
  <si>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</si>
  <si>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</si>
  <si>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</si>
  <si>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</si>
  <si>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</si>
  <si>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</si>
  <si>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</si>
  <si>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</si>
  <si>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</si>
  <si>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</si>
  <si>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</si>
  <si>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</si>
  <si>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</si>
  <si>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</si>
  <si>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</si>
  <si>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</si>
  <si>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</si>
  <si>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</si>
  <si>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</si>
  <si>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</si>
  <si>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</si>
  <si>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</si>
  <si>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</si>
  <si>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</si>
  <si>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</si>
  <si>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</si>
  <si>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</si>
  <si>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</si>
  <si>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</si>
  <si>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</si>
  <si>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</si>
  <si>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</si>
  <si>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</si>
  <si>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</si>
  <si>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</si>
  <si>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</si>
  <si>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</si>
  <si>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</si>
  <si>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</si>
  <si>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</si>
  <si>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</si>
  <si>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</si>
  <si>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</si>
  <si>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</si>
  <si>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</si>
  <si>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</si>
  <si>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</si>
  <si>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</si>
  <si>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</si>
  <si>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</si>
  <si>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</si>
  <si>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</si>
  <si>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</si>
  <si>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</si>
  <si>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</si>
  <si>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</si>
  <si>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</si>
  <si>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</si>
  <si>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</si>
  <si>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</si>
  <si>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</si>
  <si>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</si>
  <si>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</si>
  <si>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</si>
  <si>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</si>
  <si>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</si>
  <si>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</si>
  <si>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</si>
  <si>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</si>
  <si>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</si>
  <si>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</si>
  <si>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</si>
  <si>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</si>
  <si>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</si>
  <si>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</si>
  <si>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</si>
  <si>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</si>
  <si>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</si>
  <si>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</si>
  <si>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</si>
  <si>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</si>
  <si>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</si>
  <si>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</si>
  <si>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</si>
  <si>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</si>
  <si>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</si>
  <si>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</si>
  <si>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</si>
  <si>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</si>
  <si>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</si>
  <si>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</si>
  <si>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</si>
  <si>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</si>
  <si>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</si>
  <si>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</si>
  <si>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</si>
  <si>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</si>
  <si>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</si>
  <si>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</si>
  <si>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</si>
  <si>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</si>
  <si>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</si>
  <si>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</si>
  <si>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</si>
  <si>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</si>
  <si>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</si>
  <si>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</si>
  <si>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</si>
  <si>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</si>
  <si>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</si>
  <si>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</si>
  <si>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</si>
  <si>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</si>
  <si>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</si>
  <si>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</si>
  <si>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</si>
  <si>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</si>
  <si>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</si>
  <si>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</si>
  <si>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</si>
  <si>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</si>
  <si>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</si>
  <si>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</si>
  <si>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</si>
  <si>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</si>
  <si>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</si>
  <si>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</si>
  <si>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</si>
  <si>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</si>
  <si>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</si>
  <si>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</si>
  <si>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</si>
  <si>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</si>
  <si>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</si>
  <si>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</si>
  <si>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</si>
  <si>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</si>
  <si>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</si>
  <si>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</si>
  <si>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</si>
  <si>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</si>
  <si>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</si>
  <si>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</si>
  <si>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</si>
  <si>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</si>
  <si>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</si>
  <si>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</si>
  <si>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</si>
  <si>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</si>
  <si>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</si>
  <si>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</si>
  <si>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</si>
  <si>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</si>
  <si>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</si>
  <si>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</si>
  <si>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</si>
  <si>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</si>
  <si>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</si>
  <si>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</si>
  <si>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</si>
  <si>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</si>
  <si>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</si>
  <si>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</si>
  <si>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</si>
  <si>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</si>
  <si>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</si>
  <si>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</si>
  <si>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</si>
  <si>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</si>
  <si>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</si>
  <si>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</si>
  <si>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</si>
  <si>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</si>
  <si>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</si>
  <si>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</si>
  <si>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</si>
  <si>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</si>
  <si>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</si>
  <si>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</si>
  <si>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</si>
  <si>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</si>
  <si>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</si>
  <si>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</si>
  <si>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</si>
  <si>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</si>
  <si>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</si>
  <si>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</si>
  <si>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</si>
  <si>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</si>
  <si>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</si>
  <si>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</si>
  <si>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</si>
  <si>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</si>
  <si>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</si>
  <si>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</si>
  <si>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</si>
  <si>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</si>
  <si>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</si>
  <si>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</si>
  <si>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</si>
  <si>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</si>
  <si>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</si>
  <si>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</si>
  <si>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</si>
  <si>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</si>
  <si>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</si>
  <si>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</si>
  <si>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</si>
  <si>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</si>
  <si>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</si>
  <si>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</si>
  <si>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</si>
  <si>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</si>
  <si>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</si>
  <si>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</si>
  <si>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</si>
  <si>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</si>
  <si>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</si>
  <si>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</si>
  <si>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</si>
  <si>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</si>
  <si>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</si>
  <si>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</si>
  <si>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</si>
  <si>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</si>
  <si>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</si>
  <si>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</si>
  <si>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</si>
  <si>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</si>
  <si>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</si>
  <si>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</si>
  <si>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</si>
  <si>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</si>
  <si>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</si>
  <si>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</si>
  <si>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</si>
  <si>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</si>
  <si>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</si>
  <si>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</si>
  <si>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</si>
  <si>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</si>
  <si>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</si>
  <si>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</si>
  <si>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</si>
  <si>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</si>
  <si>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</si>
  <si>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</si>
  <si>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</si>
  <si>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</si>
  <si>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</si>
  <si>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</si>
  <si>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</si>
  <si>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</si>
  <si>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</si>
  <si>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</si>
  <si>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</si>
  <si>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</si>
  <si>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</si>
  <si>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</si>
  <si>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</si>
  <si>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</si>
  <si>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</si>
  <si>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</si>
  <si>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</si>
  <si>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</si>
  <si>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</si>
  <si>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</si>
  <si>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</si>
  <si>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</si>
  <si>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</si>
  <si>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</si>
  <si>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</si>
  <si>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</si>
  <si>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</si>
  <si>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</si>
  <si>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</si>
  <si>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</si>
  <si>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</si>
  <si>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</si>
  <si>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</si>
  <si>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</si>
  <si>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</si>
  <si>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</si>
  <si>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</si>
  <si>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</si>
  <si>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</si>
  <si>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</si>
  <si>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</si>
  <si>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</si>
  <si>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</si>
  <si>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</si>
  <si>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</si>
  <si>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</si>
  <si>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</si>
  <si>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</si>
  <si>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</si>
  <si>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</si>
  <si>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</si>
  <si>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</si>
  <si>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</si>
  <si>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</si>
  <si>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</si>
  <si>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</si>
  <si>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</si>
  <si>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</si>
  <si>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</si>
  <si>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</si>
  <si>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</si>
  <si>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</si>
  <si>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</si>
  <si>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</si>
  <si>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</si>
  <si>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</si>
  <si>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</si>
  <si>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</si>
  <si>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</si>
  <si>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</si>
  <si>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</si>
  <si>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</si>
  <si>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</si>
  <si>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</si>
  <si>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</si>
  <si>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</si>
  <si>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</si>
  <si>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</si>
  <si>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</si>
  <si>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</si>
  <si>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</si>
  <si>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</si>
  <si>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</si>
  <si>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</si>
  <si>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</si>
  <si>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</si>
  <si>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</si>
  <si>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</si>
  <si>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</si>
  <si>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</si>
  <si>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</si>
  <si>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</si>
  <si>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</si>
  <si>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</si>
  <si>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</si>
  <si>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</si>
  <si>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</si>
  <si>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</si>
  <si>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</si>
  <si>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</si>
  <si>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</si>
  <si>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</si>
  <si>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</si>
  <si>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</si>
  <si>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</si>
  <si>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</si>
  <si>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</si>
  <si>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</si>
  <si>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</si>
  <si>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</si>
  <si>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</si>
  <si>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</si>
  <si>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</si>
  <si>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</si>
  <si>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</si>
  <si>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</si>
  <si>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</si>
  <si>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</si>
  <si>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</si>
  <si>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</si>
  <si>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</si>
  <si>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</si>
  <si>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</si>
  <si>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</si>
  <si>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</si>
  <si>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</si>
  <si>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</si>
  <si>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</si>
  <si>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</si>
  <si>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</si>
  <si>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</si>
  <si>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</si>
  <si>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</si>
  <si>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</si>
  <si>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</si>
  <si>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</si>
  <si>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</si>
  <si>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</si>
  <si>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</si>
  <si>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</si>
  <si>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</si>
  <si>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</si>
  <si>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</si>
  <si>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</si>
  <si>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</si>
  <si>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</si>
  <si>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</si>
  <si>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</si>
  <si>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</si>
  <si>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</si>
  <si>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</si>
  <si>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</si>
  <si>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</si>
  <si>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</si>
  <si>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</si>
  <si>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</si>
  <si>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</si>
  <si>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</si>
  <si>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</si>
  <si>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</si>
  <si>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</si>
  <si>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</si>
  <si>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</si>
  <si>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</si>
  <si>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</si>
  <si>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</si>
  <si>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</si>
  <si>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</si>
  <si>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</si>
  <si>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</si>
  <si>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</si>
  <si>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</si>
  <si>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</si>
  <si>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</si>
  <si>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</si>
  <si>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</si>
  <si>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</si>
  <si>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</si>
  <si>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</si>
  <si>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</si>
  <si>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</si>
  <si>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</si>
  <si>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</si>
  <si>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</si>
  <si>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</si>
  <si>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</si>
  <si>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</si>
  <si>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</si>
  <si>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</si>
  <si>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</si>
  <si>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</si>
  <si>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</si>
  <si>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</si>
  <si>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</si>
  <si>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</si>
  <si>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</si>
  <si>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</si>
  <si>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</si>
  <si>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</si>
  <si>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</si>
  <si>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</si>
  <si>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</si>
  <si>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</si>
  <si>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</si>
  <si>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</si>
  <si>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</si>
  <si>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</si>
  <si>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</si>
  <si>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</si>
  <si>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</si>
  <si>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</si>
  <si>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</si>
  <si>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</si>
  <si>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</si>
  <si>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</si>
  <si>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</si>
  <si>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</si>
  <si>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</si>
  <si>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</si>
  <si>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</si>
  <si>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</si>
  <si>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</si>
  <si>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</si>
  <si>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</si>
  <si>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</si>
  <si>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</si>
  <si>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</si>
  <si>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</si>
  <si>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</si>
  <si>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</si>
  <si>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</si>
  <si>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</si>
  <si>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</si>
  <si>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</si>
  <si>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</si>
  <si>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</si>
  <si>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</si>
  <si>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</si>
  <si>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</si>
  <si>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</si>
  <si>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</si>
  <si>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</si>
  <si>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</si>
  <si>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</si>
  <si>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</si>
  <si>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</si>
  <si>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</si>
  <si>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</si>
  <si>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</si>
  <si>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</si>
  <si>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</si>
  <si>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</si>
  <si>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</si>
  <si>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</si>
  <si>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</si>
  <si>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</si>
  <si>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</si>
  <si>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</si>
  <si>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</si>
  <si>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</si>
  <si>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</si>
  <si>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</si>
  <si>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</si>
  <si>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</si>
  <si>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</si>
  <si>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</si>
  <si>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</si>
  <si>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</si>
  <si>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</si>
  <si>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</si>
  <si>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</si>
  <si>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</si>
  <si>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</si>
  <si>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</si>
  <si>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</si>
  <si>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</si>
  <si>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</si>
  <si>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</si>
  <si>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</si>
  <si>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</si>
  <si>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</si>
  <si>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</si>
  <si>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</si>
  <si>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</si>
  <si>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</si>
  <si>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</si>
  <si>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</si>
  <si>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</si>
  <si>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</si>
  <si>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</si>
  <si>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</si>
  <si>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</si>
  <si>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</si>
  <si>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</si>
  <si>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</si>
  <si>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</si>
  <si>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</si>
  <si>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</si>
  <si>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</si>
  <si>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</si>
  <si>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</si>
  <si>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</si>
  <si>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</si>
  <si>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</si>
  <si>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</si>
  <si>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</si>
  <si>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</si>
  <si>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</si>
  <si>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</si>
  <si>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</si>
  <si>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</si>
  <si>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</si>
  <si>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</si>
  <si>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</si>
  <si>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</si>
  <si>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</si>
  <si>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</si>
  <si>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</si>
  <si>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</si>
  <si>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</si>
  <si>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</si>
  <si>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</si>
  <si>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</si>
  <si>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</si>
  <si>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</si>
  <si>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</si>
  <si>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</si>
  <si>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</si>
  <si>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</si>
  <si>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</si>
  <si>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</si>
  <si>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</si>
  <si>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</si>
  <si>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</si>
  <si>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</si>
  <si>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</si>
  <si>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</si>
  <si>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</si>
  <si>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</si>
  <si>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</si>
  <si>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</si>
  <si>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</si>
  <si>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</si>
  <si>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</si>
  <si>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</si>
  <si>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</si>
  <si>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</si>
  <si>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</si>
  <si>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</si>
  <si>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</si>
  <si>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</si>
  <si>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</si>
  <si>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</si>
  <si>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</si>
  <si>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</si>
  <si>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</si>
  <si>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</si>
  <si>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</si>
  <si>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</si>
  <si>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</si>
  <si>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</si>
  <si>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</si>
  <si>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</si>
  <si>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</si>
  <si>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</si>
  <si>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</si>
  <si>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</si>
  <si>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</si>
  <si>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</si>
  <si>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</si>
  <si>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</si>
  <si>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</si>
  <si>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</si>
  <si>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</si>
  <si>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</si>
  <si>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</si>
  <si>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</si>
  <si>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</si>
  <si>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</si>
  <si>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</si>
  <si>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</si>
  <si>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</si>
  <si>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</si>
  <si>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</si>
  <si>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</si>
  <si>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</si>
  <si>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</si>
  <si>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</si>
  <si>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</si>
  <si>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</si>
  <si>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</si>
  <si>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</si>
  <si>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</si>
  <si>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</si>
  <si>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</si>
  <si>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</si>
  <si>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</si>
  <si>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</si>
  <si>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</si>
  <si>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</si>
  <si>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</si>
  <si>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</si>
  <si>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</si>
  <si>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</si>
  <si>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</si>
  <si>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</si>
  <si>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</si>
  <si>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</si>
  <si>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</si>
  <si>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</si>
  <si>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</si>
  <si>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</si>
  <si>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</si>
  <si>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</si>
  <si>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</si>
  <si>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</si>
  <si>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</si>
  <si>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</si>
  <si>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</si>
  <si>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</si>
  <si>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</si>
  <si>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</si>
  <si>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</si>
  <si>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</si>
  <si>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</si>
  <si>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</si>
  <si>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</si>
  <si>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</si>
  <si>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</si>
  <si>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</si>
  <si>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</si>
  <si>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</si>
  <si>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</si>
  <si>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</si>
  <si>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</si>
  <si>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</si>
  <si>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</si>
  <si>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</si>
  <si>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</si>
  <si>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</si>
  <si>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</si>
  <si>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</si>
  <si>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</si>
  <si>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</si>
  <si>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</si>
  <si>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</si>
  <si>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</si>
  <si>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</si>
  <si>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</si>
  <si>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</si>
  <si>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</si>
  <si>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</si>
  <si>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</si>
  <si>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</si>
  <si>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</si>
  <si>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</si>
  <si>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</si>
  <si>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</si>
  <si>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</si>
  <si>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</si>
  <si>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</si>
  <si>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</si>
  <si>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</si>
  <si>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</si>
  <si>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</si>
  <si>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</si>
  <si>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</si>
  <si>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</si>
  <si>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</si>
  <si>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</si>
  <si>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</si>
  <si>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</si>
  <si>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</si>
  <si>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</si>
  <si>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</si>
  <si>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</si>
  <si>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</si>
  <si>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</si>
  <si>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</si>
  <si>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</si>
  <si>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</si>
  <si>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</si>
  <si>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</si>
  <si>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</si>
  <si>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</si>
  <si>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</si>
  <si>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</si>
  <si>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</si>
  <si>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</si>
  <si>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</si>
  <si>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</si>
  <si>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</si>
  <si>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</si>
  <si>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</si>
  <si>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</si>
  <si>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</si>
  <si>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</si>
  <si>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</si>
  <si>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</si>
  <si>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</si>
  <si>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</si>
  <si>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</si>
  <si>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</si>
  <si>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</si>
  <si>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</si>
  <si>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</si>
  <si>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</si>
  <si>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</si>
  <si>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</si>
  <si>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</si>
  <si>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</si>
  <si>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</si>
  <si>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</si>
  <si>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</si>
  <si>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</si>
  <si>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</si>
  <si>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</si>
  <si>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</si>
  <si>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</si>
  <si>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</si>
  <si>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</si>
  <si>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</si>
  <si>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</si>
  <si>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</si>
  <si>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</si>
  <si>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</si>
  <si>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</si>
  <si>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</si>
  <si>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</si>
  <si>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</si>
  <si>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</si>
  <si>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</si>
  <si>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</si>
  <si>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</si>
  <si>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</si>
  <si>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</si>
  <si>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</si>
  <si>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</si>
  <si>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</si>
  <si>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</si>
  <si>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</si>
  <si>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</si>
  <si>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</si>
  <si>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</si>
  <si>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</si>
  <si>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</si>
  <si>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</si>
  <si>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</si>
  <si>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</si>
  <si>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</si>
  <si>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</si>
  <si>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</si>
  <si>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</si>
  <si>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</si>
  <si>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</si>
  <si>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</si>
  <si>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</si>
  <si>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</si>
  <si>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</si>
  <si>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</si>
  <si>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</si>
  <si>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</si>
  <si>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</si>
  <si>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</si>
  <si>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</si>
  <si>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</si>
  <si>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</si>
  <si>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</si>
  <si>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</si>
  <si>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</si>
  <si>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</si>
  <si>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</si>
  <si>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</si>
  <si>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</si>
  <si>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</si>
  <si>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</si>
  <si>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</si>
  <si>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</si>
  <si>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</si>
  <si>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</si>
  <si>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</si>
  <si>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</si>
  <si>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</si>
  <si>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</si>
  <si>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</si>
  <si>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</si>
  <si>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</si>
  <si>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</si>
  <si>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</si>
  <si>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</si>
  <si>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</si>
  <si>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</si>
  <si>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</si>
  <si>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</si>
  <si>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</si>
  <si>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</si>
  <si>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</si>
  <si>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</si>
  <si>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</si>
  <si>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</si>
  <si>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</si>
  <si>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</si>
  <si>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</si>
  <si>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</si>
  <si>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</si>
  <si>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</si>
  <si>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</si>
  <si>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</si>
  <si>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</si>
  <si>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</si>
  <si>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</si>
  <si>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</si>
  <si>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</si>
  <si>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</si>
  <si>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</si>
  <si>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</si>
  <si>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</si>
  <si>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</si>
  <si>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</si>
  <si>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</si>
  <si>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</si>
  <si>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</si>
  <si>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</si>
  <si>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</si>
  <si>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</si>
  <si>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</si>
  <si>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</si>
  <si>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</si>
  <si>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</si>
  <si>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</si>
  <si>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</si>
  <si>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</si>
  <si>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</si>
  <si>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</si>
  <si>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</si>
  <si>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</si>
  <si>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</si>
  <si>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</si>
  <si>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</si>
  <si>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</si>
  <si>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</si>
  <si>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</si>
  <si>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</si>
  <si>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</si>
  <si>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</si>
  <si>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</si>
  <si>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</si>
  <si>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</si>
  <si>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</si>
  <si>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</si>
  <si>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</si>
  <si>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</si>
  <si>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</si>
  <si>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</si>
  <si>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</si>
  <si>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</si>
  <si>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</si>
  <si>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</si>
  <si>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</si>
  <si>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</si>
  <si>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</si>
  <si>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</si>
  <si>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</si>
  <si>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</si>
  <si>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</si>
  <si>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Generar informes ajustados a intereses particulares con el fin de obtener un beneficio.</t>
  </si>
  <si>
    <r>
      <rPr>
        <b/>
        <sz val="10"/>
        <color theme="1"/>
        <rFont val="Gill Sans MT"/>
        <family val="2"/>
      </rPr>
      <t xml:space="preserve">CA1. </t>
    </r>
    <r>
      <rPr>
        <sz val="10"/>
        <color theme="1"/>
        <rFont val="Gill Sans MT"/>
        <family val="2"/>
      </rPr>
      <t xml:space="preserve">Alteración de la Información.
</t>
    </r>
    <r>
      <rPr>
        <b/>
        <sz val="10"/>
        <color theme="1"/>
        <rFont val="Gill Sans MT"/>
        <family val="2"/>
      </rPr>
      <t xml:space="preserve">CA2. </t>
    </r>
    <r>
      <rPr>
        <sz val="10"/>
        <color theme="1"/>
        <rFont val="Gill Sans MT"/>
        <family val="2"/>
      </rPr>
      <t xml:space="preserve">Favorecimiento a terceros.
</t>
    </r>
    <r>
      <rPr>
        <b/>
        <sz val="10"/>
        <color theme="1"/>
        <rFont val="Gill Sans MT"/>
        <family val="2"/>
      </rPr>
      <t xml:space="preserve">CA3. </t>
    </r>
    <r>
      <rPr>
        <sz val="10"/>
        <color theme="1"/>
        <rFont val="Gill Sans MT"/>
        <family val="2"/>
      </rPr>
      <t xml:space="preserve">Influencia política.
</t>
    </r>
    <r>
      <rPr>
        <b/>
        <sz val="10"/>
        <color theme="1"/>
        <rFont val="Gill Sans MT"/>
        <family val="2"/>
      </rPr>
      <t xml:space="preserve">CA4. </t>
    </r>
    <r>
      <rPr>
        <sz val="10"/>
        <color theme="1"/>
        <rFont val="Gill Sans MT"/>
        <family val="2"/>
      </rPr>
      <t xml:space="preserve">Ocultamiento de la información.
</t>
    </r>
  </si>
  <si>
    <r>
      <rPr>
        <b/>
        <sz val="10"/>
        <color theme="1"/>
        <rFont val="Gill Sans MT"/>
        <family val="2"/>
      </rPr>
      <t xml:space="preserve">1. </t>
    </r>
    <r>
      <rPr>
        <sz val="10"/>
        <color theme="1"/>
        <rFont val="Gill Sans MT"/>
        <family val="2"/>
      </rPr>
      <t xml:space="preserve">Informes con contenido que no reflejen la realidad de los temas evaluados.
</t>
    </r>
    <r>
      <rPr>
        <b/>
        <sz val="10"/>
        <color theme="1"/>
        <rFont val="Gill Sans MT"/>
        <family val="2"/>
      </rPr>
      <t>2.</t>
    </r>
    <r>
      <rPr>
        <sz val="10"/>
        <color theme="1"/>
        <rFont val="Gill Sans MT"/>
        <family val="2"/>
      </rPr>
      <t xml:space="preserve"> Sanciones, demandas y destituciones.
</t>
    </r>
    <r>
      <rPr>
        <b/>
        <sz val="10"/>
        <color theme="1"/>
        <rFont val="Gill Sans MT"/>
        <family val="2"/>
      </rPr>
      <t>3.</t>
    </r>
    <r>
      <rPr>
        <sz val="10"/>
        <color theme="1"/>
        <rFont val="Gill Sans MT"/>
        <family val="2"/>
      </rPr>
      <t xml:space="preserve"> Pérdida de credibilidad de la Oficina de Control Interno.
</t>
    </r>
    <r>
      <rPr>
        <b/>
        <sz val="10"/>
        <color theme="1"/>
        <rFont val="Gill Sans MT"/>
        <family val="2"/>
      </rPr>
      <t>4.</t>
    </r>
    <r>
      <rPr>
        <sz val="10"/>
        <color theme="1"/>
        <rFont val="Gill Sans MT"/>
        <family val="2"/>
      </rPr>
      <t xml:space="preserve"> Pérdida de confiablidad de los informes generados</t>
    </r>
  </si>
  <si>
    <t>SI</t>
  </si>
  <si>
    <t>NO</t>
  </si>
  <si>
    <t>Oficina de Control Interno</t>
  </si>
  <si>
    <t>Asignado</t>
  </si>
  <si>
    <t>Adecuado</t>
  </si>
  <si>
    <t>Oportuna</t>
  </si>
  <si>
    <t>Prevenir</t>
  </si>
  <si>
    <t>Confiable</t>
  </si>
  <si>
    <t>Se investigan y resuelven oportunamente</t>
  </si>
  <si>
    <t>Completa</t>
  </si>
  <si>
    <t>Siempre se ejecuta</t>
  </si>
  <si>
    <t>Jefe de Oficina de Control Interno
Funcionario asignado</t>
  </si>
  <si>
    <t>Inmediato</t>
  </si>
  <si>
    <t>Incumplimiento del Plan Anual de Auditorías Independientes de Control Interno</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</si>
  <si>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</si>
  <si>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Correos electrónicos
Memorandos</t>
  </si>
  <si>
    <t>Jefe Oficina de Control Interno</t>
  </si>
  <si>
    <t>Coordinadores Grupo de Evaluación, Seguimiento y Control a Procesos Misionales y de Apoyo y  Grupo de Evaluación y Seguimiento a los Procesos de Gestión Económica del Ministerio del Interior y del Fondo para la Participación y el Fortalecimiento de la Democracia.</t>
  </si>
  <si>
    <t xml:space="preserve">PLANEACIÓN, DIRECCIONAMIENTO ESTRATÉGICO Y COMUNICACIONES  </t>
  </si>
  <si>
    <t>Mensual</t>
  </si>
  <si>
    <t>No ajustes a la estrategia implementados / No ajustes a la estrategia requeridas</t>
  </si>
  <si>
    <t>07</t>
  </si>
  <si>
    <t>Seguimiento al 30 de Abril de 2024</t>
  </si>
  <si>
    <t>Seguimiento al 31 de Agosto de 2024</t>
  </si>
  <si>
    <t>Seguimiento al 31 de Diciembre de 2024</t>
  </si>
  <si>
    <t>Correo electrónico 
Carpeta compartida</t>
  </si>
  <si>
    <t>No actividades desarrolladas / No actividades programadas</t>
  </si>
  <si>
    <t>Correo electrónico 
Carpeta compartida
Cuadro de control</t>
  </si>
  <si>
    <t>Cada vez que se identifique la necesidad</t>
  </si>
  <si>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t>
  </si>
  <si>
    <t>Actas
Plan Anual de Auditorías Independientes
Memorandos</t>
  </si>
  <si>
    <t>No alertas generadas / No alertas requeridas</t>
  </si>
  <si>
    <t>Correo electrónico
Informes con visto bueno de revisión previa por parte del responsable designado</t>
  </si>
  <si>
    <t>Cuadro de control
Correos electrónicos
Carpeta compartida
Suscripción de  compromisos éticos del auditor</t>
  </si>
  <si>
    <t>Informes revisados y firmados por el responsable designado y Jefe de la Oficina de Control Interno.</t>
  </si>
  <si>
    <t>Responsable designado</t>
  </si>
  <si>
    <t>Jefe de Oficina de Control Interno
Responsable designado</t>
  </si>
  <si>
    <t>Durante todo el año, cada vez que se asignan actividades al equipo</t>
  </si>
  <si>
    <t>Durante todo el año, cada vez que se genera un producto (informe)</t>
  </si>
  <si>
    <t xml:space="preserve">Devolver el informe al equipo de trabajo para el respectivo ajuste e informar al Jefe de la Oficina de Control Interno.
</t>
  </si>
  <si>
    <t xml:space="preserve">Declaratoria de conflicto de interés y reasignación de funciones. </t>
  </si>
  <si>
    <t>Devolver el informe al equipo de trabajo para el respectivo ajuste e informar al Jefe de la Oficina de Control Interno.</t>
  </si>
  <si>
    <t>Oficio de comunicación de declaratoria de conflicto de interés
Programación mensual comunicada mediante correo electrónico
Cuadro de control</t>
  </si>
  <si>
    <t>Índice de cumplimiento: 
Número de Actividades realizadas/Número de Actividades Programadas.</t>
  </si>
  <si>
    <t xml:space="preserve"> Incumplimiento de los términos de entrega de información por parte de las dependencias</t>
  </si>
  <si>
    <t>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t>
  </si>
  <si>
    <t>El coordinador del grupo comunicará al equipo OCI durante los primeros cinco días hábiles la agenda de las actividades del Plan Anual de Auditorias Independientes del período respectivo. La evidencia estará disponible en el correo electrónico y en la carpeta compartida.</t>
  </si>
  <si>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t>
  </si>
  <si>
    <t>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t>
  </si>
  <si>
    <t>Posibilidad de que por alteración de la información, favorecimiento a terceros, influencia política y ocultamiento de la información, se pueden generar informes ajustados a intereses particulares con el fin de obtener un beneficio, lo que puede conllevar a informes con contenido que no reflejen la realidad de los temas evaluados, sanciones, demandas y destituciones, perdida de credibilidad a la oficina de Control Interno, perdida de confiabilidad de los informes generados.</t>
  </si>
  <si>
    <t>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t>
  </si>
  <si>
    <t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t>
  </si>
  <si>
    <t>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t>
  </si>
  <si>
    <t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t>
  </si>
  <si>
    <t xml:space="preserve">El Coordinador del grupo, indagará en la comunicación de asignación de actividades mensuales, la existencia o no, de conflictos de intereses por parte de algunos de los integrantes del equipo frente a la asignación mensual, en dado caso el responsable de la actividad en donde se presente conflícto de intereses debe informar al Jefe de la OCI, para que de esta manera se reasigne la actividad correspondiente. Las evidencias reposan en el correo electrónico del Jefe de Control Interno y del Coordinador del grupo.  </t>
  </si>
  <si>
    <t>El responsable asignado a cada informe, revisa que la información corresponda a las evidencias, y el Coordinador revisa la coherencia del contenido del informe y solicita los ajustes en caso de que haya lugar para su posterior aprobación por parte del Jefe de Control Interno. Las evidencias se encuentran en la carpeta compartida y en el correo electrónico.</t>
  </si>
  <si>
    <t>El responsable asignado a cada informe, revisa que la información corresponda a la normativida vigente aplicable y el Coordinador revisa la coherencia del contenido del informe y solicita los ajustes en caso de que haya lugar para su posterior aprobación por parte del Jefe de Control Interno. Las evidencias se encuentran en la carpeta compartida y en el correo electrónico.</t>
  </si>
  <si>
    <t>Los integrantes de la OCI, revisan de manera permanente la página web de entidades líderes de política u organos de control con el fin de identificar y comunicar frente a los espacios de capacitación y/o cambios normativos aplicables a las funciones del a Ministerio del Interior. Las evidencias se encuentran en el correo electrónico.</t>
  </si>
  <si>
    <t>Listas de asistencia y correos electrónicos</t>
  </si>
  <si>
    <t xml:space="preserve">Jefe de Oficina de Control Interno
</t>
  </si>
  <si>
    <t>Durante todo el año, cada vez que se requiera.</t>
  </si>
  <si>
    <t>Programar de manera inmediata las capacitaciones</t>
  </si>
  <si>
    <t>número de materializaciones del riesgo</t>
  </si>
  <si>
    <t>La coordinadora del  Grupo de Evaluación y Seguimiento a los Procesos de Gestión Económica del Ministerio del Interior y del Fondo para la Participación y el Fortalecimiento de la Democracia, durante los meses de enero, febrero, marzo y abril ha comunicado al equipo de trabajo de la OCI, las actividades a realizar dentro del plan de auditorias aprobado año 2024, considerando además, que para finales del mes de febrero el equipo se fortalecio con 3 contratistas más y la llegada de la nueva jefe de control interno. El Plan Anual de Auditorías Independientes se aprobó formalmente el 4 de marzo de 2024 en el marco del Comité Insttucional de Coordinación de Control Interno. En el  periodo, no se presentaron desviaciones en el desarrollo de las actividades. Las evidencias de los memorandos enviados al equipo se encuentran en el siguiente link: \\mintsrv-11x\OCI\OCI 2024\1200.2 ACTAS\1200.2.18 Actas de CICCI\Seguimiento PAAI 2024\Actividades mensuales y Correos eléctronicos enviados a los integrantes del equipo.</t>
  </si>
  <si>
    <t>Para el periodo no se presentaron desviaciones, en el esquema implementado.</t>
  </si>
  <si>
    <t xml:space="preserve">La coordinadora del  Grupo de Evaluación y Seguimiento a los Procesos de Gestión Económica del Ministerio del Interior y del Fondo para la Participación y el Fortalecimiento de la Democracia, genera alertas de las actividades contenidas en el Plan Anual de Auditorías, a través de correos destinados al equipo de la Oficina de Control Interno. Se envió correo electrónico a equipo OCI y adicionalmente en la carpeta compartida de la Oficina se publica la agenda de actividades por cada mes. Para el periodo se revisó la nueva metodología para formular el normograma de la OCI y sugerir a Jurídica su aplicación. </t>
  </si>
  <si>
    <t>La coordinadora del  Grupo de Evaluación y Seguimiento a los Procesos de Gestión Económica del Ministerio del Interior y del Fondo para la Participación y el Fortalecimiento de la Democracia, a través de revisiones semanales realizadas con la secretaria ejecutiva de la oficina ,  verifica las solicitudes de información enviadas frente a las respuestas y su fecha de vencimienrto, generando alertas mediante memorandos o correos electrónicos  a los responsables de los procesos encargados de reportar información para la elaboración de los 42 informes (3 de visita [1 especial, 2 áreas], informes de ley 23 , Seguimiento 16) elaborados entre el 1 de enero y el 30 de abril de 2024. La evidencia se encuentra en los correos enviados a las diferentes dependencias y en la carpeta compartida donde encontramos el cuadro de control "Solicitudes de Información".\\mintsrv-11x\OCI\OCI 2024</t>
  </si>
  <si>
    <t xml:space="preserve">La coordinadora del  Grupo de Evaluación y Seguimiento a los Procesos de Gestión Económica del Ministerio del Interior y del Fondo para la Participación y el Fortalecimiento de la Democracia, genera alertas de las actividades contenidas en el Plan Anual de Auditorías, mediante correos destinados al equipo de la Oficina de Control Interno. Se envió correo electrónico a los integrantes de la OCI y adicionalmente en la carpeta compartida de esta oficina tenemos la agenda de actividades por cada mes. </t>
  </si>
  <si>
    <t xml:space="preserve">Indice de cumplimiento 100%. 
La coordinadora del  Grupo de Evaluación y Seguimiento a los Procesos de Gestión Económica del Ministerio del Interior y del Fondo para la Participación y el Fortalecimiento de la Democracia, en los meses de mayo, junio, julio y agosto comunicó al equipo de trabajo de la OCI, las actividades a realizar dentro del plan de auditorias aprobado vigencia 2024. La evidencia de las comunicaciones enviadas al equipo se encuentra en la carpeta compartida en el siguiente link: \\mintsrv-11x\OCI\OCI 2024\1200.2 ACTAS\1200.2.18 Actas de CICCI\Seguimiento PAAI 2024\Actividades mensuales, adicionalmente reposan en los correos eléctronicos enviados a los integrantes del equipo. </t>
  </si>
  <si>
    <t>Indice de cumplimiento 100%. 
Se elaboraron entre el 1 de junio y el 31 de agosto de 2024 un total de 34 informes (6 de visita a áreas, 17 informes de ley, 11 Seguimientos) previamente revisados para la suscripción por parte de la jefe de oficina. No se presentaron desviaciones. La evidencia se encuentra en los correos enviados, en la carpeta compartida de la oficina y en la página web de la entidad https://www.mininterior.gov.co/transparencia-y-acceso-a-la-informacion-publica/ (según corresponda), en donde reposa cada informe realizado 1200.30 INFORMES\\mintsrv-11x\OCI\OCI 2024.</t>
  </si>
  <si>
    <t>Indice de cumplimiento 100%. 
Se elaboraron entre el 1 de junio y el 31 de agosto de 2024 un total de 34 informes (6 de visita a áreas, 17 informes de ley, 11 Seguimientos) previamente revisados para la suscripción por parte de la jefe de oficina.  La evidencia se encuentra en los correos enviados, en la carpeta compartida de la oficina y en la página web de la entidad https://www.mininterior.gov.co/transparencia-y-acceso-a-la-informacion-publica/ (según corresponda), en donde reposa cada informe realizado 1200.30 INFORMES\\mintsrv-11x\OCI\OCI 2024.</t>
  </si>
  <si>
    <t>Se asignó a cada integrante de la OCI, la revisión de manera permanente de la página web de entidades líderes de política u organos de control. Se identificaron y comunicaron resoluciones del Archivo General. Las evidencias se encuentran en el correo electrónico y en la carpeta compartida de la oficina \\mintsrv-11x\OCI\OCI 2024.</t>
  </si>
  <si>
    <t>La coordinadora del  Grupo de Evaluación y Seguimiento a los Procesos de Gestión Económica del Ministerio del Interior y del Fondo para la Participación y el Fortalecimiento de la Democracia, en los meses de mayo, junio, julio. agosto comunicó al equipo de trabajo de la OCI, las actividades a realizar dentro del plan de auditorias aprobado vigencia 2024. Así mismo, para inicios del mes de mayo el equipo se fortaleció con 3 funcionarios que estaban en Encargo. Se llevó a cabo el Comité Sectorial de Auditoría del Sector
Administrativo del Interior el día 05 de junio de 2024. En el  periodo, no se presentaron desviaciones en el desarrollo de las actividades. La evidencia de los memorandos enviados al equipo se encuentra en el siguiente link: \\mintsrv-11x\OCI\OCI 2024\1200.2 ACTAS\1200.2.18 Actas de CICCI\Seguimiento PAAI 2024\Actividades mensuales y Correos eléctronicos enviados a los integrantes del equipo.</t>
  </si>
  <si>
    <t xml:space="preserve">Para el periodo no se presentaron desviaciones, en el esquema implementado.
</t>
  </si>
  <si>
    <t xml:space="preserve">La coordinadora del  Grupo de Evaluación y Seguimiento a los Procesos de Gestión Económica del Ministerio del Interior y del Fondo para la Participación y el Fortalecimiento de la Democracia, a través de revisiones semanales realizadas con la secretaria ejecutiva de la oficina ,  verifica las solicitudes de información enviadas frente a las respuestas y su fecha de vencimiento, generando alertas mediante memorandos de reiteración o correos electrónicos  a los responsables de los procesos encargados de reportar información para la elaboración de los 34 informes (6 de visita a áreas], informes de ley 17 , Seguimiento 11) elaborados entre el 1 de junio y el 31 de agosto de 2024. La evidencia se encuentra en cada correo enviado a las diferentes dependencias y en la carpeta compartida de esta oficina en donde reposa el cuadro de control "Solicitudes de Información".\\mintsrv-11x\OCI\OCI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</si>
</sst>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86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5" fillId="10" borderId="48"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4" fillId="0" borderId="37" xfId="0" applyFont="1" applyBorder="1" applyAlignment="1" applyProtection="1">
      <alignment horizontal="center" vertical="center"/>
      <protection locked="0"/>
    </xf>
    <xf numFmtId="0" fontId="106" fillId="0" borderId="113" xfId="0" applyFont="1" applyBorder="1" applyAlignment="1" applyProtection="1">
      <alignment horizontal="justify" vertical="top"/>
      <protection locked="0"/>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2" fillId="0" borderId="113" xfId="0" applyFont="1" applyBorder="1" applyAlignment="1" applyProtection="1">
      <alignment horizontal="justify" vertical="top" wrapText="1"/>
      <protection locked="0"/>
    </xf>
    <xf numFmtId="0" fontId="65" fillId="10" borderId="0" xfId="0" applyFont="1" applyFill="1"/>
    <xf numFmtId="0" fontId="11" fillId="0" borderId="113" xfId="0" applyFont="1" applyBorder="1" applyAlignment="1">
      <alignment horizontal="center" vertical="top"/>
    </xf>
    <xf numFmtId="0" fontId="65" fillId="0" borderId="0" xfId="0" applyFont="1"/>
    <xf numFmtId="0" fontId="29" fillId="2" borderId="21" xfId="0" applyFont="1" applyFill="1" applyBorder="1" applyAlignment="1" applyProtection="1">
      <alignment horizontal="center" vertical="center" wrapText="1"/>
      <protection locked="0"/>
    </xf>
    <xf numFmtId="0" fontId="99" fillId="0" borderId="113" xfId="0" applyFont="1" applyBorder="1" applyAlignment="1" applyProtection="1">
      <alignment horizontal="left" vertical="top" wrapText="1"/>
      <protection locked="0"/>
    </xf>
    <xf numFmtId="0" fontId="18" fillId="0" borderId="5" xfId="0" applyFont="1" applyBorder="1" applyAlignment="1" applyProtection="1">
      <alignment horizontal="left" vertical="center" wrapText="1"/>
      <protection locked="0"/>
    </xf>
    <xf numFmtId="0" fontId="99" fillId="0" borderId="113"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5" fillId="19" borderId="113"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07"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8"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13" xfId="0" applyFont="1" applyFill="1" applyBorder="1" applyAlignment="1">
      <alignment horizontal="center" vertical="center" textRotation="90" wrapText="1"/>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1" fillId="0" borderId="103" xfId="0" applyFont="1" applyBorder="1" applyAlignment="1">
      <alignment horizontal="center" vertical="center"/>
    </xf>
    <xf numFmtId="0" fontId="61" fillId="0" borderId="104" xfId="0" applyFont="1" applyBorder="1" applyAlignment="1">
      <alignment horizontal="center" vertical="center"/>
    </xf>
    <xf numFmtId="0" fontId="61" fillId="0" borderId="105" xfId="0" applyFont="1" applyBorder="1" applyAlignment="1">
      <alignment horizontal="center" vertical="center"/>
    </xf>
    <xf numFmtId="0" fontId="61" fillId="0" borderId="106" xfId="0" applyFont="1" applyBorder="1" applyAlignment="1">
      <alignment horizontal="center" vertical="center"/>
    </xf>
    <xf numFmtId="0" fontId="61" fillId="0" borderId="107" xfId="0" applyFont="1" applyBorder="1" applyAlignment="1">
      <alignment horizontal="center" vertical="center"/>
    </xf>
    <xf numFmtId="0" fontId="61" fillId="0" borderId="108" xfId="0" applyFont="1" applyBorder="1" applyAlignment="1">
      <alignment horizontal="center"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59" xfId="0" applyFont="1" applyBorder="1" applyAlignment="1" applyProtection="1">
      <alignment horizontal="center" vertical="center"/>
      <protection hidden="1"/>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0" fillId="0" borderId="0" xfId="0" applyAlignment="1" applyProtection="1">
      <alignment horizontal="center" vertical="center" textRotation="90"/>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1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47447032"/>
        <c:axId val="247447424"/>
      </c:scatterChart>
      <c:valAx>
        <c:axId val="24744703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47447424"/>
        <c:crosses val="autoZero"/>
        <c:crossBetween val="midCat"/>
      </c:valAx>
      <c:valAx>
        <c:axId val="2474474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4744703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360937208"/>
        <c:axId val="360936816"/>
      </c:scatterChart>
      <c:valAx>
        <c:axId val="3609372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360936816"/>
        <c:crosses val="autoZero"/>
        <c:crossBetween val="midCat"/>
      </c:valAx>
      <c:valAx>
        <c:axId val="3609368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36093720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0</xdr:colOff>
      <xdr:row>1</xdr:row>
      <xdr:rowOff>1485900</xdr:rowOff>
    </xdr:to>
    <xdr:grpSp>
      <xdr:nvGrpSpPr>
        <xdr:cNvPr id="17" name="Group 4">
          <a:extLst>
            <a:ext uri="{FF2B5EF4-FFF2-40B4-BE49-F238E27FC236}">
              <a16:creationId xmlns:a16="http://schemas.microsoft.com/office/drawing/2014/main" id="{AFFE2D81-E1CB-4429-A5AB-58329260A5CD}"/>
            </a:ext>
          </a:extLst>
        </xdr:cNvPr>
        <xdr:cNvGrpSpPr>
          <a:grpSpLocks/>
        </xdr:cNvGrpSpPr>
      </xdr:nvGrpSpPr>
      <xdr:grpSpPr bwMode="auto">
        <a:xfrm>
          <a:off x="0" y="0"/>
          <a:ext cx="36589939" cy="1904071"/>
          <a:chOff x="-11" y="0"/>
          <a:chExt cx="1406" cy="135"/>
        </a:xfrm>
      </xdr:grpSpPr>
      <xdr:sp macro="" textlink="">
        <xdr:nvSpPr>
          <xdr:cNvPr id="20" name="1 CuadroTexto">
            <a:extLst>
              <a:ext uri="{FF2B5EF4-FFF2-40B4-BE49-F238E27FC236}">
                <a16:creationId xmlns:a16="http://schemas.microsoft.com/office/drawing/2014/main" id="{BD4A5A7A-2C0C-486B-B530-340C9E9621F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E4F7BFDD-B198-4216-9B16-D39C3986C03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8B581A4-CF36-477C-930A-49A711D4128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6D0C8A6-59D8-4353-9988-115F12A776D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FDF40F6A-048B-46BA-A71D-2CDB0B84F0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B448833-AA81-40EC-9B0D-AF7B6FDF05E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C0A70F-798E-46BA-BE35-6C0CE65C02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08C6431-32FE-4832-8BC2-D6660561F0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2F2B900-1711-4D5E-8ED2-90030D4587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543D218D-5C15-48EF-98C6-449DCE8531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409C15D-8443-4DB9-9AAB-242BE478E3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760255</xdr:colOff>
      <xdr:row>1</xdr:row>
      <xdr:rowOff>13607</xdr:rowOff>
    </xdr:from>
    <xdr:to>
      <xdr:col>3</xdr:col>
      <xdr:colOff>1731921</xdr:colOff>
      <xdr:row>1</xdr:row>
      <xdr:rowOff>898072</xdr:rowOff>
    </xdr:to>
    <xdr:pic>
      <xdr:nvPicPr>
        <xdr:cNvPr id="3" name="Imagen 2">
          <a:extLst>
            <a:ext uri="{FF2B5EF4-FFF2-40B4-BE49-F238E27FC236}">
              <a16:creationId xmlns:a16="http://schemas.microsoft.com/office/drawing/2014/main" id="{B0B7ECD1-C5D4-40FF-8BCC-879E9F16D8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291" y="421821"/>
          <a:ext cx="2414023" cy="884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51</xdr:col>
      <xdr:colOff>342900</xdr:colOff>
      <xdr:row>0</xdr:row>
      <xdr:rowOff>1333500</xdr:rowOff>
    </xdr:to>
    <xdr:grpSp>
      <xdr:nvGrpSpPr>
        <xdr:cNvPr id="17" name="Group 4">
          <a:extLst>
            <a:ext uri="{FF2B5EF4-FFF2-40B4-BE49-F238E27FC236}">
              <a16:creationId xmlns:a16="http://schemas.microsoft.com/office/drawing/2014/main" id="{8A82DD56-FFC2-40F1-830B-DE00A30C58D4}"/>
            </a:ext>
          </a:extLst>
        </xdr:cNvPr>
        <xdr:cNvGrpSpPr>
          <a:grpSpLocks/>
        </xdr:cNvGrpSpPr>
      </xdr:nvGrpSpPr>
      <xdr:grpSpPr bwMode="auto">
        <a:xfrm>
          <a:off x="0" y="0"/>
          <a:ext cx="22440900" cy="1333500"/>
          <a:chOff x="-11" y="0"/>
          <a:chExt cx="1406" cy="135"/>
        </a:xfrm>
      </xdr:grpSpPr>
      <xdr:sp macro="" textlink="">
        <xdr:nvSpPr>
          <xdr:cNvPr id="20" name="1 CuadroTexto">
            <a:extLst>
              <a:ext uri="{FF2B5EF4-FFF2-40B4-BE49-F238E27FC236}">
                <a16:creationId xmlns:a16="http://schemas.microsoft.com/office/drawing/2014/main" id="{B4A05825-951C-42ED-B843-6AE73F545B5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846C00DB-4C34-4737-B16B-92706096B6E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E1938C79-BBD3-4B29-99FE-AE5F4BE32E2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E6C4144-1C0C-4D5D-9C42-CFEA5D98CF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18D87E7-8789-46BC-A036-BF5996F684F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CD02B388-3E82-4BA3-BC4B-5703104B9F6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8111290A-147B-4D17-93AE-37D0B7CEA3E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F442686-78A4-4325-979B-16B66F3375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B8DC395-CBBB-44FA-B9EE-9E3FD0D7C8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138B509D-AD01-4EF6-BB82-EC2196BEA7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766CA65-6243-495E-A5DC-FE97AC2198B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240706</xdr:colOff>
      <xdr:row>0</xdr:row>
      <xdr:rowOff>259772</xdr:rowOff>
    </xdr:from>
    <xdr:to>
      <xdr:col>7</xdr:col>
      <xdr:colOff>81745</xdr:colOff>
      <xdr:row>0</xdr:row>
      <xdr:rowOff>1039090</xdr:rowOff>
    </xdr:to>
    <xdr:pic>
      <xdr:nvPicPr>
        <xdr:cNvPr id="3" name="Imagen 2">
          <a:extLst>
            <a:ext uri="{FF2B5EF4-FFF2-40B4-BE49-F238E27FC236}">
              <a16:creationId xmlns:a16="http://schemas.microsoft.com/office/drawing/2014/main" id="{47947465-FE94-4B63-ADA8-5B1C0BD62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706" y="259772"/>
          <a:ext cx="2127039" cy="7793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152400</xdr:colOff>
      <xdr:row>0</xdr:row>
      <xdr:rowOff>1600200</xdr:rowOff>
    </xdr:to>
    <xdr:grpSp>
      <xdr:nvGrpSpPr>
        <xdr:cNvPr id="17" name="Group 4">
          <a:extLst>
            <a:ext uri="{FF2B5EF4-FFF2-40B4-BE49-F238E27FC236}">
              <a16:creationId xmlns:a16="http://schemas.microsoft.com/office/drawing/2014/main" id="{F169A0F3-C441-42FF-97F0-C84CEFF6EA34}"/>
            </a:ext>
          </a:extLst>
        </xdr:cNvPr>
        <xdr:cNvGrpSpPr>
          <a:grpSpLocks/>
        </xdr:cNvGrpSpPr>
      </xdr:nvGrpSpPr>
      <xdr:grpSpPr bwMode="auto">
        <a:xfrm>
          <a:off x="0" y="0"/>
          <a:ext cx="20206855" cy="1600200"/>
          <a:chOff x="-11" y="0"/>
          <a:chExt cx="1406" cy="135"/>
        </a:xfrm>
      </xdr:grpSpPr>
      <xdr:sp macro="" textlink="">
        <xdr:nvSpPr>
          <xdr:cNvPr id="20" name="1 CuadroTexto">
            <a:extLst>
              <a:ext uri="{FF2B5EF4-FFF2-40B4-BE49-F238E27FC236}">
                <a16:creationId xmlns:a16="http://schemas.microsoft.com/office/drawing/2014/main" id="{6E7E5667-235D-4AB9-9092-4741594F89B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42F971A-FDEF-479E-96AC-8C0CB17AA8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5880243-9905-4641-B55A-130CA61017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83493C5E-92AB-4BC5-9B7E-2F8A9FDFFC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7FEF5F-2C67-465B-A4AC-FCFF4D8F708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1F02824D-28FA-42AA-AE7F-DED8431098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822704-0431-4DB5-A46A-B818D44E1E8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D039612-DF3D-4324-ABB3-DE90138C174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67D117EF-B4F5-46A9-8A7E-DC9B447F27C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132FF1C0-D3F6-4541-985F-29C3C6D291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AC0A450-A6E1-4CE3-A38E-6A6A0A34804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34636</xdr:colOff>
      <xdr:row>0</xdr:row>
      <xdr:rowOff>381000</xdr:rowOff>
    </xdr:from>
    <xdr:to>
      <xdr:col>6</xdr:col>
      <xdr:colOff>254927</xdr:colOff>
      <xdr:row>0</xdr:row>
      <xdr:rowOff>1159678</xdr:rowOff>
    </xdr:to>
    <xdr:pic>
      <xdr:nvPicPr>
        <xdr:cNvPr id="3" name="Imagen 2">
          <a:extLst>
            <a:ext uri="{FF2B5EF4-FFF2-40B4-BE49-F238E27FC236}">
              <a16:creationId xmlns:a16="http://schemas.microsoft.com/office/drawing/2014/main" id="{D7C5AEF8-056C-4750-84F3-52556D3716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636" y="381000"/>
          <a:ext cx="2125291" cy="7786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1111250</xdr:colOff>
      <xdr:row>0</xdr:row>
      <xdr:rowOff>174625</xdr:rowOff>
    </xdr:from>
    <xdr:to>
      <xdr:col>2</xdr:col>
      <xdr:colOff>2004064</xdr:colOff>
      <xdr:row>2</xdr:row>
      <xdr:rowOff>289148</xdr:rowOff>
    </xdr:to>
    <xdr:pic>
      <xdr:nvPicPr>
        <xdr:cNvPr id="3" name="Imagen 2">
          <a:extLst>
            <a:ext uri="{FF2B5EF4-FFF2-40B4-BE49-F238E27FC236}">
              <a16:creationId xmlns:a16="http://schemas.microsoft.com/office/drawing/2014/main" id="{667348CA-0B74-4A9F-9664-E49779E18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 y="174625"/>
          <a:ext cx="2305689" cy="8447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46</xdr:col>
      <xdr:colOff>476250</xdr:colOff>
      <xdr:row>0</xdr:row>
      <xdr:rowOff>1238251</xdr:rowOff>
    </xdr:to>
    <xdr:grpSp>
      <xdr:nvGrpSpPr>
        <xdr:cNvPr id="17" name="Group 4">
          <a:extLst>
            <a:ext uri="{FF2B5EF4-FFF2-40B4-BE49-F238E27FC236}">
              <a16:creationId xmlns:a16="http://schemas.microsoft.com/office/drawing/2014/main" id="{C7C2DB4A-B157-4FD8-9825-58C6E6CF94C8}"/>
            </a:ext>
          </a:extLst>
        </xdr:cNvPr>
        <xdr:cNvGrpSpPr>
          <a:grpSpLocks/>
        </xdr:cNvGrpSpPr>
      </xdr:nvGrpSpPr>
      <xdr:grpSpPr bwMode="auto">
        <a:xfrm>
          <a:off x="0" y="1"/>
          <a:ext cx="18764250" cy="1238250"/>
          <a:chOff x="-11" y="0"/>
          <a:chExt cx="1406" cy="135"/>
        </a:xfrm>
      </xdr:grpSpPr>
      <xdr:sp macro="" textlink="">
        <xdr:nvSpPr>
          <xdr:cNvPr id="20" name="1 CuadroTexto">
            <a:extLst>
              <a:ext uri="{FF2B5EF4-FFF2-40B4-BE49-F238E27FC236}">
                <a16:creationId xmlns:a16="http://schemas.microsoft.com/office/drawing/2014/main" id="{E792213A-B23F-40D8-9458-29C5F167E0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337366F2-603B-4E00-91C2-7B78ABADBE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40156D3-09D4-43A4-89BF-A8C7853245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77125CA-A0A9-4ED3-AE80-620E4863128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0102625-60FE-4F21-901A-E3F481E4CD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804EC1C1-AFA1-4DF5-9BF4-B531FC3F732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D0492B4B-8CEF-4922-8058-983C514EA40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E08A778-BA1D-4221-AA23-3054D783C0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34892AA-5CE1-4505-8A5C-1D92BF40B83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45F6BE9E-0A2E-4417-8C3E-330A5163F2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1A3E2F3-8F3C-43CA-AB92-D7749A33453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51955</xdr:colOff>
      <xdr:row>0</xdr:row>
      <xdr:rowOff>242455</xdr:rowOff>
    </xdr:from>
    <xdr:to>
      <xdr:col>5</xdr:col>
      <xdr:colOff>341519</xdr:colOff>
      <xdr:row>0</xdr:row>
      <xdr:rowOff>906920</xdr:rowOff>
    </xdr:to>
    <xdr:pic>
      <xdr:nvPicPr>
        <xdr:cNvPr id="3" name="Imagen 2">
          <a:extLst>
            <a:ext uri="{FF2B5EF4-FFF2-40B4-BE49-F238E27FC236}">
              <a16:creationId xmlns:a16="http://schemas.microsoft.com/office/drawing/2014/main" id="{2CD1BBD0-8DBC-447C-B270-2A9ED1D97A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955" y="242455"/>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49</xdr:col>
      <xdr:colOff>76200</xdr:colOff>
      <xdr:row>0</xdr:row>
      <xdr:rowOff>1447801</xdr:rowOff>
    </xdr:to>
    <xdr:grpSp>
      <xdr:nvGrpSpPr>
        <xdr:cNvPr id="29" name="Group 4">
          <a:extLst>
            <a:ext uri="{FF2B5EF4-FFF2-40B4-BE49-F238E27FC236}">
              <a16:creationId xmlns:a16="http://schemas.microsoft.com/office/drawing/2014/main" id="{6A5591CA-6A3C-4058-9E74-0E6208AA239B}"/>
            </a:ext>
          </a:extLst>
        </xdr:cNvPr>
        <xdr:cNvGrpSpPr>
          <a:grpSpLocks/>
        </xdr:cNvGrpSpPr>
      </xdr:nvGrpSpPr>
      <xdr:grpSpPr bwMode="auto">
        <a:xfrm>
          <a:off x="0" y="1"/>
          <a:ext cx="21983700" cy="1447800"/>
          <a:chOff x="-11" y="0"/>
          <a:chExt cx="1406" cy="135"/>
        </a:xfrm>
      </xdr:grpSpPr>
      <xdr:sp macro="" textlink="">
        <xdr:nvSpPr>
          <xdr:cNvPr id="31" name="1 CuadroTexto">
            <a:extLst>
              <a:ext uri="{FF2B5EF4-FFF2-40B4-BE49-F238E27FC236}">
                <a16:creationId xmlns:a16="http://schemas.microsoft.com/office/drawing/2014/main" id="{00EFFDB3-BEB5-4627-AEF5-E7595325C92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8D56A38B-34DA-4774-94DA-B5A26531F5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17FAC3DA-1686-4882-AA85-4D90D000B5A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8CAC7A52-53BA-4746-A902-88A9EC1323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4363ED7-F095-4F3E-8160-0F565641DE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D14FAF8E-BAF6-4B1C-9825-930C9621221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BAE81DA5-E1B0-4BCC-BCF4-678058F3A2D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AB988E8-B588-4F4C-ABAC-5D07286E73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D941926-DCD5-4FFC-AA34-6C3BE1B306D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12AC283C-EFA6-4017-9353-8FDAD0AB20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E94402B-CBF4-4754-A866-B009F7BB0C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311727</xdr:colOff>
      <xdr:row>0</xdr:row>
      <xdr:rowOff>363681</xdr:rowOff>
    </xdr:from>
    <xdr:to>
      <xdr:col>6</xdr:col>
      <xdr:colOff>220291</xdr:colOff>
      <xdr:row>0</xdr:row>
      <xdr:rowOff>1028146</xdr:rowOff>
    </xdr:to>
    <xdr:pic>
      <xdr:nvPicPr>
        <xdr:cNvPr id="3" name="Imagen 2">
          <a:extLst>
            <a:ext uri="{FF2B5EF4-FFF2-40B4-BE49-F238E27FC236}">
              <a16:creationId xmlns:a16="http://schemas.microsoft.com/office/drawing/2014/main" id="{C3BF1E97-4628-447D-B2B7-22EC0E4F33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727" y="363681"/>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802821</xdr:colOff>
      <xdr:row>0</xdr:row>
      <xdr:rowOff>204108</xdr:rowOff>
    </xdr:from>
    <xdr:to>
      <xdr:col>2</xdr:col>
      <xdr:colOff>1296492</xdr:colOff>
      <xdr:row>2</xdr:row>
      <xdr:rowOff>133787</xdr:rowOff>
    </xdr:to>
    <xdr:pic>
      <xdr:nvPicPr>
        <xdr:cNvPr id="4" name="Imagen 3">
          <a:extLst>
            <a:ext uri="{FF2B5EF4-FFF2-40B4-BE49-F238E27FC236}">
              <a16:creationId xmlns:a16="http://schemas.microsoft.com/office/drawing/2014/main" id="{8A4507A7-89BA-45CB-ACE5-9A00621C92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4964" y="204108"/>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336177</xdr:colOff>
      <xdr:row>0</xdr:row>
      <xdr:rowOff>224118</xdr:rowOff>
    </xdr:from>
    <xdr:to>
      <xdr:col>2</xdr:col>
      <xdr:colOff>2149741</xdr:colOff>
      <xdr:row>2</xdr:row>
      <xdr:rowOff>160201</xdr:rowOff>
    </xdr:to>
    <xdr:pic>
      <xdr:nvPicPr>
        <xdr:cNvPr id="3" name="Imagen 2">
          <a:extLst>
            <a:ext uri="{FF2B5EF4-FFF2-40B4-BE49-F238E27FC236}">
              <a16:creationId xmlns:a16="http://schemas.microsoft.com/office/drawing/2014/main" id="{3AB6E8D5-12CF-4796-9032-88DB770F1E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412" y="224118"/>
          <a:ext cx="1813564" cy="6644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1238250</xdr:colOff>
      <xdr:row>0</xdr:row>
      <xdr:rowOff>54428</xdr:rowOff>
    </xdr:from>
    <xdr:to>
      <xdr:col>4</xdr:col>
      <xdr:colOff>343993</xdr:colOff>
      <xdr:row>2</xdr:row>
      <xdr:rowOff>304527</xdr:rowOff>
    </xdr:to>
    <xdr:pic>
      <xdr:nvPicPr>
        <xdr:cNvPr id="4" name="Imagen 3">
          <a:extLst>
            <a:ext uri="{FF2B5EF4-FFF2-40B4-BE49-F238E27FC236}">
              <a16:creationId xmlns:a16="http://schemas.microsoft.com/office/drawing/2014/main" id="{7637CBBD-ABE4-4E2C-851C-1EEF3231DF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714" y="54428"/>
          <a:ext cx="2725243" cy="998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312964</xdr:colOff>
      <xdr:row>0</xdr:row>
      <xdr:rowOff>231322</xdr:rowOff>
    </xdr:from>
    <xdr:to>
      <xdr:col>11</xdr:col>
      <xdr:colOff>806636</xdr:colOff>
      <xdr:row>2</xdr:row>
      <xdr:rowOff>147394</xdr:rowOff>
    </xdr:to>
    <xdr:pic>
      <xdr:nvPicPr>
        <xdr:cNvPr id="21" name="Imagen 20">
          <a:extLst>
            <a:ext uri="{FF2B5EF4-FFF2-40B4-BE49-F238E27FC236}">
              <a16:creationId xmlns:a16="http://schemas.microsoft.com/office/drawing/2014/main" id="{2CBB8EBE-206E-4018-8DFC-F2BE0ED2B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2643" y="231322"/>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321129</xdr:colOff>
      <xdr:row>0</xdr:row>
      <xdr:rowOff>149679</xdr:rowOff>
    </xdr:from>
    <xdr:to>
      <xdr:col>2</xdr:col>
      <xdr:colOff>1721943</xdr:colOff>
      <xdr:row>2</xdr:row>
      <xdr:rowOff>228922</xdr:rowOff>
    </xdr:to>
    <xdr:pic>
      <xdr:nvPicPr>
        <xdr:cNvPr id="4" name="Imagen 3">
          <a:extLst>
            <a:ext uri="{FF2B5EF4-FFF2-40B4-BE49-F238E27FC236}">
              <a16:creationId xmlns:a16="http://schemas.microsoft.com/office/drawing/2014/main" id="{2233AEB5-863A-44D5-B593-7D38B0E370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3272" y="149679"/>
          <a:ext cx="2230850" cy="8140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222250</xdr:colOff>
      <xdr:row>0</xdr:row>
      <xdr:rowOff>1600200</xdr:rowOff>
    </xdr:to>
    <xdr:grpSp>
      <xdr:nvGrpSpPr>
        <xdr:cNvPr id="19" name="Group 4">
          <a:extLst>
            <a:ext uri="{FF2B5EF4-FFF2-40B4-BE49-F238E27FC236}">
              <a16:creationId xmlns:a16="http://schemas.microsoft.com/office/drawing/2014/main" id="{D0A0EC65-71A4-45DA-988C-D4C292F195C2}"/>
            </a:ext>
          </a:extLst>
        </xdr:cNvPr>
        <xdr:cNvGrpSpPr>
          <a:grpSpLocks/>
        </xdr:cNvGrpSpPr>
      </xdr:nvGrpSpPr>
      <xdr:grpSpPr bwMode="auto">
        <a:xfrm>
          <a:off x="0" y="0"/>
          <a:ext cx="51828700" cy="1600200"/>
          <a:chOff x="-11" y="0"/>
          <a:chExt cx="1406" cy="135"/>
        </a:xfrm>
      </xdr:grpSpPr>
      <xdr:sp macro="" textlink="">
        <xdr:nvSpPr>
          <xdr:cNvPr id="21" name="1 CuadroTexto">
            <a:extLst>
              <a:ext uri="{FF2B5EF4-FFF2-40B4-BE49-F238E27FC236}">
                <a16:creationId xmlns:a16="http://schemas.microsoft.com/office/drawing/2014/main" id="{305F8239-3976-42A0-B0D0-B6E334EFA97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2" name="3 CuadroTexto">
            <a:extLst>
              <a:ext uri="{FF2B5EF4-FFF2-40B4-BE49-F238E27FC236}">
                <a16:creationId xmlns:a16="http://schemas.microsoft.com/office/drawing/2014/main" id="{146B476A-1A5F-4981-B97E-4EAE52327EF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34210CD-5711-4C59-B575-0D11A1C625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23700FE9-D99C-46BB-81AE-B6B732BD96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C3FA26B-5C04-4425-ABFE-C94FFD37F0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2318071F-6060-4160-A0D2-A3E1B256482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5DAF58A-662E-4838-882D-A7E76D87E63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1CB51E1A-709E-410E-9F43-60C556B1CE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072D8277-F95A-4D89-8CB3-E265952D837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75FF5108-8E14-4EA7-B100-B8CFA92F8A2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8CCC8E36-36B2-4949-AF4B-D7280ECB6D7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476250</xdr:colOff>
      <xdr:row>0</xdr:row>
      <xdr:rowOff>269875</xdr:rowOff>
    </xdr:from>
    <xdr:to>
      <xdr:col>6</xdr:col>
      <xdr:colOff>635000</xdr:colOff>
      <xdr:row>0</xdr:row>
      <xdr:rowOff>1386620</xdr:rowOff>
    </xdr:to>
    <xdr:pic>
      <xdr:nvPicPr>
        <xdr:cNvPr id="3" name="Imagen 2">
          <a:extLst>
            <a:ext uri="{FF2B5EF4-FFF2-40B4-BE49-F238E27FC236}">
              <a16:creationId xmlns:a16="http://schemas.microsoft.com/office/drawing/2014/main" id="{67760775-115F-4228-ABD6-BD88F6870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9750" y="269875"/>
          <a:ext cx="3048000" cy="1116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1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1" dataDxfId="300">
  <autoFilter ref="I1:I31" xr:uid="{00000000-0009-0000-0100-000009000000}"/>
  <tableColumns count="1">
    <tableColumn id="1" xr3:uid="{00000000-0010-0000-0900-000001000000}" name="N° CAUSA" dataDxfId="2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98" dataDxfId="296" headerRowBorderDxfId="297" tableBorderDxfId="295" totalsRowBorderDxfId="294">
  <autoFilter ref="AB21:AD35" xr:uid="{00000000-0009-0000-0100-00000A000000}"/>
  <tableColumns count="3">
    <tableColumn id="1" xr3:uid="{00000000-0010-0000-0A00-000001000000}" name="PROCESOS" dataDxfId="293"/>
    <tableColumn id="2" xr3:uid="{00000000-0010-0000-0A00-000002000000}" name="OBJETIVO" dataDxfId="292"/>
    <tableColumn id="3" xr3:uid="{00000000-0010-0000-0A00-000003000000}" name="ALCANCE" dataDxfId="29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17" dataDxfId="316">
  <autoFilter ref="E1:E201" xr:uid="{00000000-0009-0000-0100-000004000000}"/>
  <tableColumns count="1">
    <tableColumn id="1" xr3:uid="{00000000-0010-0000-0100-000001000000}" name="N° RIESGO" dataDxfId="3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14" dataDxfId="313">
  <autoFilter ref="K1:K16" xr:uid="{00000000-0009-0000-0100-000005000000}"/>
  <sortState xmlns:xlrd2="http://schemas.microsoft.com/office/spreadsheetml/2017/richdata2" ref="K2:K16">
    <sortCondition ref="K14"/>
  </sortState>
  <tableColumns count="1">
    <tableColumn id="1" xr3:uid="{00000000-0010-0000-0200-000001000000}" name="PROCESOS" dataDxfId="3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1" dataDxfId="310">
  <autoFilter ref="O1:O6" xr:uid="{00000000-0009-0000-0100-00000C000000}"/>
  <sortState xmlns:xlrd2="http://schemas.microsoft.com/office/spreadsheetml/2017/richdata2" ref="O2:O6">
    <sortCondition ref="O1"/>
  </sortState>
  <tableColumns count="1">
    <tableColumn id="1" xr3:uid="{00000000-0010-0000-0300-000001000000}" name="IMPACTO" dataDxfId="30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08" dataDxfId="307">
  <autoFilter ref="G1:G31" xr:uid="{00000000-0009-0000-0100-000002000000}"/>
  <tableColumns count="1">
    <tableColumn id="1" xr3:uid="{00000000-0010-0000-0500-000001000000}" name="N° CONTROL" dataDxfId="30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05" dataDxfId="30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0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49" t="s">
        <v>67</v>
      </c>
      <c r="D2" s="7"/>
    </row>
    <row r="3" spans="1:4" ht="38.25" x14ac:dyDescent="0.25">
      <c r="A3" s="449"/>
      <c r="B3" s="4" t="s">
        <v>32</v>
      </c>
      <c r="C3" s="4" t="s">
        <v>49</v>
      </c>
      <c r="D3" s="7"/>
    </row>
    <row r="4" spans="1:4" ht="51" x14ac:dyDescent="0.25">
      <c r="A4" s="449"/>
      <c r="B4" s="4" t="s">
        <v>31</v>
      </c>
      <c r="C4" s="4" t="s">
        <v>66</v>
      </c>
    </row>
    <row r="5" spans="1:4" ht="38.25" x14ac:dyDescent="0.25">
      <c r="A5" s="449"/>
      <c r="B5" s="4" t="s">
        <v>33</v>
      </c>
      <c r="C5" s="4" t="s">
        <v>50</v>
      </c>
    </row>
    <row r="6" spans="1:4" ht="51" x14ac:dyDescent="0.25">
      <c r="A6" s="449"/>
      <c r="B6" s="4" t="s">
        <v>34</v>
      </c>
      <c r="C6" s="4" t="s">
        <v>51</v>
      </c>
    </row>
    <row r="7" spans="1:4" ht="51" x14ac:dyDescent="0.25">
      <c r="A7" s="449"/>
      <c r="B7" s="4" t="s">
        <v>35</v>
      </c>
      <c r="C7" s="4" t="s">
        <v>52</v>
      </c>
    </row>
    <row r="8" spans="1:4" ht="38.25" x14ac:dyDescent="0.25">
      <c r="A8" s="449"/>
      <c r="B8" s="4" t="s">
        <v>181</v>
      </c>
      <c r="C8" s="4" t="s">
        <v>182</v>
      </c>
    </row>
    <row r="9" spans="1:4" ht="63.75" x14ac:dyDescent="0.25">
      <c r="A9" s="449" t="s">
        <v>68</v>
      </c>
      <c r="B9" s="4" t="s">
        <v>36</v>
      </c>
      <c r="C9" s="4" t="s">
        <v>53</v>
      </c>
    </row>
    <row r="10" spans="1:4" ht="51" x14ac:dyDescent="0.25">
      <c r="A10" s="449"/>
      <c r="B10" s="4" t="s">
        <v>37</v>
      </c>
      <c r="C10" s="4" t="s">
        <v>54</v>
      </c>
    </row>
    <row r="11" spans="1:4" ht="63.75" x14ac:dyDescent="0.25">
      <c r="A11" s="449"/>
      <c r="B11" s="4" t="s">
        <v>38</v>
      </c>
      <c r="C11" s="4" t="s">
        <v>55</v>
      </c>
    </row>
    <row r="12" spans="1:4" ht="76.5" x14ac:dyDescent="0.25">
      <c r="A12" s="449"/>
      <c r="B12" s="4" t="s">
        <v>39</v>
      </c>
      <c r="C12" s="4" t="s">
        <v>56</v>
      </c>
    </row>
    <row r="13" spans="1:4" ht="51" x14ac:dyDescent="0.25">
      <c r="A13" s="449"/>
      <c r="B13" s="4" t="s">
        <v>40</v>
      </c>
      <c r="C13" s="4" t="s">
        <v>57</v>
      </c>
    </row>
    <row r="14" spans="1:4" ht="63.75" x14ac:dyDescent="0.25">
      <c r="A14" s="449"/>
      <c r="B14" s="4" t="s">
        <v>41</v>
      </c>
      <c r="C14" s="4" t="s">
        <v>58</v>
      </c>
    </row>
    <row r="15" spans="1:4" ht="38.25" x14ac:dyDescent="0.25">
      <c r="A15" s="450" t="s">
        <v>69</v>
      </c>
      <c r="B15" s="4" t="s">
        <v>42</v>
      </c>
      <c r="C15" s="4" t="s">
        <v>59</v>
      </c>
    </row>
    <row r="16" spans="1:4" ht="63.75" x14ac:dyDescent="0.25">
      <c r="A16" s="451"/>
      <c r="B16" s="4" t="s">
        <v>43</v>
      </c>
      <c r="C16" s="4" t="s">
        <v>60</v>
      </c>
    </row>
    <row r="17" spans="1:3" ht="63.75" x14ac:dyDescent="0.25">
      <c r="A17" s="451"/>
      <c r="B17" s="4" t="s">
        <v>44</v>
      </c>
      <c r="C17" s="4" t="s">
        <v>61</v>
      </c>
    </row>
    <row r="18" spans="1:3" ht="51" x14ac:dyDescent="0.25">
      <c r="A18" s="451"/>
      <c r="B18" s="4" t="s">
        <v>45</v>
      </c>
      <c r="C18" s="4" t="s">
        <v>62</v>
      </c>
    </row>
    <row r="19" spans="1:3" ht="51" x14ac:dyDescent="0.25">
      <c r="A19" s="451"/>
      <c r="B19" s="4" t="s">
        <v>46</v>
      </c>
      <c r="C19" s="4" t="s">
        <v>63</v>
      </c>
    </row>
    <row r="20" spans="1:3" ht="63.75" x14ac:dyDescent="0.25">
      <c r="A20" s="451"/>
      <c r="B20" s="4" t="s">
        <v>47</v>
      </c>
      <c r="C20" s="4" t="s">
        <v>64</v>
      </c>
    </row>
    <row r="21" spans="1:3" ht="140.25" x14ac:dyDescent="0.25">
      <c r="A21" s="451"/>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9" t="s">
        <v>1080</v>
      </c>
      <c r="C1" s="739"/>
      <c r="D1" s="73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1"/>
      <c r="C3" s="312" t="s">
        <v>1081</v>
      </c>
      <c r="D3" s="312" t="s">
        <v>1082</v>
      </c>
      <c r="E3" s="15"/>
      <c r="F3" s="15"/>
      <c r="G3" s="15"/>
      <c r="H3" s="15"/>
      <c r="I3" s="15"/>
      <c r="J3" s="15"/>
      <c r="K3" s="15"/>
      <c r="L3" s="15"/>
      <c r="M3" s="15"/>
      <c r="N3" s="15"/>
      <c r="O3" s="15"/>
      <c r="P3" s="15"/>
      <c r="Q3" s="15"/>
      <c r="R3" s="15"/>
      <c r="S3" s="15"/>
      <c r="T3" s="15"/>
      <c r="U3" s="15"/>
    </row>
    <row r="4" spans="1:21" ht="33.75" x14ac:dyDescent="0.25">
      <c r="A4" s="313" t="s">
        <v>11</v>
      </c>
      <c r="B4" s="314" t="s">
        <v>1083</v>
      </c>
      <c r="C4" s="315" t="s">
        <v>1084</v>
      </c>
      <c r="D4" s="316" t="s">
        <v>1085</v>
      </c>
      <c r="E4" s="15"/>
      <c r="F4" s="15"/>
      <c r="G4" s="15"/>
      <c r="H4" s="15"/>
      <c r="I4" s="15"/>
      <c r="J4" s="15"/>
      <c r="K4" s="15"/>
      <c r="L4" s="15"/>
      <c r="M4" s="15"/>
      <c r="N4" s="15"/>
      <c r="O4" s="15"/>
      <c r="P4" s="15"/>
      <c r="Q4" s="15"/>
      <c r="R4" s="15"/>
      <c r="S4" s="15"/>
      <c r="T4" s="15"/>
      <c r="U4" s="15"/>
    </row>
    <row r="5" spans="1:21" ht="101.25" x14ac:dyDescent="0.25">
      <c r="A5" s="313" t="s">
        <v>10</v>
      </c>
      <c r="B5" s="317" t="s">
        <v>1086</v>
      </c>
      <c r="C5" s="318" t="s">
        <v>1087</v>
      </c>
      <c r="D5" s="319" t="s">
        <v>1088</v>
      </c>
      <c r="E5" s="15"/>
      <c r="F5" s="15"/>
      <c r="G5" s="15"/>
      <c r="H5" s="15"/>
      <c r="I5" s="15"/>
      <c r="J5" s="15"/>
      <c r="K5" s="15"/>
      <c r="L5" s="15"/>
      <c r="M5" s="15"/>
      <c r="N5" s="15"/>
      <c r="O5" s="15"/>
      <c r="P5" s="15"/>
      <c r="Q5" s="15"/>
      <c r="R5" s="15"/>
      <c r="S5" s="15"/>
      <c r="T5" s="15"/>
      <c r="U5" s="15"/>
    </row>
    <row r="6" spans="1:21" ht="67.5" x14ac:dyDescent="0.25">
      <c r="A6" s="313" t="s">
        <v>9</v>
      </c>
      <c r="B6" s="320" t="s">
        <v>1089</v>
      </c>
      <c r="C6" s="318" t="s">
        <v>1164</v>
      </c>
      <c r="D6" s="319" t="s">
        <v>1091</v>
      </c>
      <c r="E6" s="15"/>
      <c r="F6" s="15"/>
      <c r="G6" s="15"/>
      <c r="H6" s="15"/>
      <c r="I6" s="15"/>
      <c r="J6" s="15"/>
      <c r="K6" s="15"/>
      <c r="L6" s="15"/>
      <c r="M6" s="15"/>
      <c r="N6" s="15"/>
      <c r="O6" s="15"/>
      <c r="P6" s="15"/>
      <c r="Q6" s="15"/>
      <c r="R6" s="15"/>
      <c r="S6" s="15"/>
      <c r="T6" s="15"/>
      <c r="U6" s="15"/>
    </row>
    <row r="7" spans="1:21" ht="101.25" x14ac:dyDescent="0.25">
      <c r="A7" s="313" t="s">
        <v>8</v>
      </c>
      <c r="B7" s="321" t="s">
        <v>1092</v>
      </c>
      <c r="C7" s="318" t="s">
        <v>1165</v>
      </c>
      <c r="D7" s="319" t="s">
        <v>1094</v>
      </c>
      <c r="E7" s="15"/>
      <c r="F7" s="15"/>
      <c r="G7" s="15"/>
      <c r="H7" s="15"/>
      <c r="I7" s="15"/>
      <c r="J7" s="15"/>
      <c r="K7" s="15"/>
      <c r="L7" s="15"/>
      <c r="M7" s="15"/>
      <c r="N7" s="15"/>
      <c r="O7" s="15"/>
      <c r="P7" s="15"/>
      <c r="Q7" s="15"/>
      <c r="R7" s="15"/>
      <c r="S7" s="15"/>
      <c r="T7" s="15"/>
      <c r="U7" s="15"/>
    </row>
    <row r="8" spans="1:21" ht="67.5" x14ac:dyDescent="0.25">
      <c r="A8" s="313" t="s">
        <v>7</v>
      </c>
      <c r="B8" s="322" t="s">
        <v>1095</v>
      </c>
      <c r="C8" s="318" t="s">
        <v>1166</v>
      </c>
      <c r="D8" s="319" t="s">
        <v>1097</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59"/>
      <c r="C10" s="359"/>
      <c r="D10" s="359"/>
      <c r="E10" s="313"/>
      <c r="F10" s="15"/>
      <c r="G10" s="15"/>
      <c r="H10" s="15"/>
      <c r="I10" s="15"/>
      <c r="J10" s="15"/>
      <c r="K10" s="15"/>
      <c r="L10" s="15"/>
      <c r="M10" s="15"/>
      <c r="N10" s="15"/>
      <c r="O10" s="15"/>
      <c r="P10" s="15"/>
      <c r="Q10" s="15"/>
      <c r="R10" s="15"/>
      <c r="S10" s="15"/>
      <c r="T10" s="15"/>
      <c r="U10" s="15"/>
    </row>
    <row r="11" spans="1:21" x14ac:dyDescent="0.25">
      <c r="A11" s="313"/>
      <c r="B11" s="313" t="s">
        <v>1098</v>
      </c>
      <c r="C11" s="313" t="s">
        <v>1099</v>
      </c>
      <c r="D11" s="313" t="s">
        <v>1100</v>
      </c>
      <c r="E11" s="313"/>
      <c r="F11" s="15"/>
      <c r="G11" s="15"/>
      <c r="H11" s="15"/>
      <c r="I11" s="15"/>
      <c r="J11" s="15"/>
      <c r="K11" s="15"/>
      <c r="L11" s="15"/>
      <c r="M11" s="15"/>
      <c r="N11" s="15"/>
      <c r="O11" s="15"/>
      <c r="P11" s="15"/>
      <c r="Q11" s="15"/>
      <c r="R11" s="15"/>
      <c r="S11" s="15"/>
      <c r="T11" s="15"/>
      <c r="U11" s="15"/>
    </row>
    <row r="12" spans="1:21" x14ac:dyDescent="0.25">
      <c r="A12" s="313"/>
      <c r="B12" s="313" t="s">
        <v>1101</v>
      </c>
      <c r="C12" s="313" t="s">
        <v>1102</v>
      </c>
      <c r="D12" s="313" t="s">
        <v>1103</v>
      </c>
      <c r="E12" s="313"/>
      <c r="F12" s="15"/>
      <c r="G12" s="15"/>
      <c r="H12" s="15"/>
      <c r="I12" s="15"/>
      <c r="J12" s="15"/>
      <c r="K12" s="15"/>
      <c r="L12" s="15"/>
      <c r="M12" s="15"/>
      <c r="N12" s="15"/>
      <c r="O12" s="15"/>
      <c r="P12" s="15"/>
      <c r="Q12" s="15"/>
      <c r="R12" s="15"/>
      <c r="S12" s="15"/>
      <c r="T12" s="15"/>
      <c r="U12" s="15"/>
    </row>
    <row r="13" spans="1:21" x14ac:dyDescent="0.25">
      <c r="A13" s="313"/>
      <c r="B13" s="313"/>
      <c r="C13" s="313" t="s">
        <v>1167</v>
      </c>
      <c r="D13" s="313" t="s">
        <v>1104</v>
      </c>
      <c r="E13" s="313"/>
      <c r="F13" s="15"/>
      <c r="G13" s="15"/>
      <c r="H13" s="15"/>
      <c r="I13" s="15"/>
      <c r="J13" s="15"/>
      <c r="K13" s="15"/>
      <c r="L13" s="15"/>
      <c r="M13" s="15"/>
      <c r="N13" s="15"/>
      <c r="O13" s="15"/>
      <c r="P13" s="15"/>
      <c r="Q13" s="15"/>
      <c r="R13" s="15"/>
      <c r="S13" s="15"/>
      <c r="T13" s="15"/>
      <c r="U13" s="15"/>
    </row>
    <row r="14" spans="1:21" x14ac:dyDescent="0.25">
      <c r="A14" s="313"/>
      <c r="B14" s="313"/>
      <c r="C14" s="313" t="s">
        <v>1168</v>
      </c>
      <c r="D14" s="313" t="s">
        <v>1105</v>
      </c>
      <c r="E14" s="313"/>
      <c r="F14" s="15"/>
      <c r="G14" s="15"/>
      <c r="H14" s="15"/>
      <c r="I14" s="15"/>
      <c r="J14" s="15"/>
      <c r="K14" s="15"/>
      <c r="L14" s="15"/>
      <c r="M14" s="15"/>
      <c r="N14" s="15"/>
      <c r="O14" s="15"/>
      <c r="P14" s="15"/>
      <c r="Q14" s="15"/>
      <c r="R14" s="15"/>
      <c r="S14" s="15"/>
      <c r="T14" s="15"/>
      <c r="U14" s="15"/>
    </row>
    <row r="15" spans="1:21" x14ac:dyDescent="0.25">
      <c r="A15" s="313"/>
      <c r="B15" s="313"/>
      <c r="C15" s="313" t="s">
        <v>1169</v>
      </c>
      <c r="D15" s="313" t="s">
        <v>1106</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1107</v>
      </c>
      <c r="C209" s="326" t="s">
        <v>1108</v>
      </c>
      <c r="D209" t="s">
        <v>1107</v>
      </c>
      <c r="E209" t="s">
        <v>1108</v>
      </c>
    </row>
    <row r="210" spans="1:8" ht="21" x14ac:dyDescent="0.35">
      <c r="A210" s="15"/>
      <c r="B210" s="327" t="s">
        <v>1109</v>
      </c>
      <c r="C210" s="327" t="s">
        <v>1110</v>
      </c>
      <c r="D210" t="s">
        <v>1109</v>
      </c>
      <c r="F210" t="str">
        <f>IF(NOT(ISBLANK(D210)),D210,IF(NOT(ISBLANK(E210)),"     "&amp;E210,FALSE))</f>
        <v>Afectación Económica o presupuestal</v>
      </c>
      <c r="G210" t="s">
        <v>1109</v>
      </c>
      <c r="H210" t="str">
        <f>IF(NOT(ISERROR(MATCH(G210,_xlfn.ANCHORARRAY(B221),0))),F223&amp;"Por favor no seleccionar los criterios de impacto",G210)</f>
        <v>❌Por favor no seleccionar los criterios de impacto</v>
      </c>
    </row>
    <row r="211" spans="1:8" ht="21" x14ac:dyDescent="0.35">
      <c r="A211" s="15"/>
      <c r="B211" s="327" t="s">
        <v>1109</v>
      </c>
      <c r="C211" s="327" t="s">
        <v>1087</v>
      </c>
      <c r="E211" t="s">
        <v>1110</v>
      </c>
      <c r="F211" t="str">
        <f t="shared" ref="F211:F221" si="0">IF(NOT(ISBLANK(D211)),D211,IF(NOT(ISBLANK(E211)),"     "&amp;E211,FALSE))</f>
        <v xml:space="preserve">     Afectación menor a 10 SMLMV .</v>
      </c>
    </row>
    <row r="212" spans="1:8" ht="21" x14ac:dyDescent="0.35">
      <c r="A212" s="15"/>
      <c r="B212" s="327" t="s">
        <v>1109</v>
      </c>
      <c r="C212" s="327" t="s">
        <v>1090</v>
      </c>
      <c r="E212" t="s">
        <v>1087</v>
      </c>
      <c r="F212" t="str">
        <f t="shared" si="0"/>
        <v xml:space="preserve">     Entre 10 y 50 SMLMV </v>
      </c>
    </row>
    <row r="213" spans="1:8" ht="21" x14ac:dyDescent="0.35">
      <c r="A213" s="15"/>
      <c r="B213" s="327" t="s">
        <v>1109</v>
      </c>
      <c r="C213" s="327" t="s">
        <v>1093</v>
      </c>
      <c r="E213" t="s">
        <v>1164</v>
      </c>
      <c r="F213" t="str">
        <f t="shared" si="0"/>
        <v xml:space="preserve">     Entre 51 y 100 SMLMV </v>
      </c>
    </row>
    <row r="214" spans="1:8" ht="21" x14ac:dyDescent="0.35">
      <c r="A214" s="15"/>
      <c r="B214" s="327" t="s">
        <v>1109</v>
      </c>
      <c r="C214" s="327" t="s">
        <v>1096</v>
      </c>
      <c r="E214" t="s">
        <v>1165</v>
      </c>
      <c r="F214" t="str">
        <f t="shared" si="0"/>
        <v xml:space="preserve">     Entre 101 y 500 SMLMV </v>
      </c>
    </row>
    <row r="215" spans="1:8" ht="21" x14ac:dyDescent="0.35">
      <c r="A215" s="15"/>
      <c r="B215" s="327" t="s">
        <v>1082</v>
      </c>
      <c r="C215" s="327" t="s">
        <v>1085</v>
      </c>
      <c r="E215" t="s">
        <v>1166</v>
      </c>
      <c r="F215" t="str">
        <f t="shared" si="0"/>
        <v xml:space="preserve">     Mayor a 501 SMLMV </v>
      </c>
    </row>
    <row r="216" spans="1:8" ht="21" x14ac:dyDescent="0.35">
      <c r="A216" s="15"/>
      <c r="B216" s="327" t="s">
        <v>1082</v>
      </c>
      <c r="C216" s="327" t="s">
        <v>1088</v>
      </c>
      <c r="D216" t="s">
        <v>1082</v>
      </c>
      <c r="F216" t="str">
        <f t="shared" si="0"/>
        <v>Pérdida Reputacional</v>
      </c>
    </row>
    <row r="217" spans="1:8" ht="21" x14ac:dyDescent="0.35">
      <c r="A217" s="15"/>
      <c r="B217" s="327" t="s">
        <v>1082</v>
      </c>
      <c r="C217" s="327" t="s">
        <v>1091</v>
      </c>
      <c r="E217" t="s">
        <v>1085</v>
      </c>
      <c r="F217" t="str">
        <f t="shared" si="0"/>
        <v xml:space="preserve">     El riesgo afecta la imagen de alguna área de la organización</v>
      </c>
    </row>
    <row r="218" spans="1:8" ht="21" x14ac:dyDescent="0.35">
      <c r="A218" s="15"/>
      <c r="B218" s="327" t="s">
        <v>1082</v>
      </c>
      <c r="C218" s="327" t="s">
        <v>1094</v>
      </c>
      <c r="E218" t="s">
        <v>1088</v>
      </c>
      <c r="F218" t="str">
        <f t="shared" si="0"/>
        <v xml:space="preserve">     El riesgo afecta la imagen de la entidad internamente, de conocimiento general, nivel interno, de junta dircetiva y accionistas y/o de provedores</v>
      </c>
    </row>
    <row r="219" spans="1:8" ht="21" x14ac:dyDescent="0.35">
      <c r="A219" s="15"/>
      <c r="B219" s="327" t="s">
        <v>1082</v>
      </c>
      <c r="C219" s="327" t="s">
        <v>1097</v>
      </c>
      <c r="E219" t="s">
        <v>1091</v>
      </c>
      <c r="F219" t="str">
        <f t="shared" si="0"/>
        <v xml:space="preserve">     El riesgo afecta la imagen de la entidad con algunos usuarios de relevancia frente al logro de los objetivos</v>
      </c>
    </row>
    <row r="220" spans="1:8" x14ac:dyDescent="0.25">
      <c r="A220" s="15"/>
      <c r="B220" s="328"/>
      <c r="C220" s="328"/>
      <c r="E220" t="s">
        <v>1094</v>
      </c>
      <c r="F220" t="str">
        <f t="shared" si="0"/>
        <v xml:space="preserve">     El riesgo afecta la imagen de de la entidad con efecto publicitario sostenido a nivel de sector administrativo, nivel departamental o municipal</v>
      </c>
    </row>
    <row r="221" spans="1:8" x14ac:dyDescent="0.25">
      <c r="A221" s="15"/>
      <c r="B221" s="328" t="str">
        <f t="array" ref="B221:B223">_xlfn.UNIQUE(Tabla112[[#All],[Criterios]])</f>
        <v>Criterios</v>
      </c>
      <c r="C221" s="328"/>
      <c r="E221" t="s">
        <v>1097</v>
      </c>
      <c r="F221" t="str">
        <f t="shared" si="0"/>
        <v xml:space="preserve">     El riesgo afecta la imagen de la entidad a nivel nacional, con efecto publicitarios sostenible a nivel país</v>
      </c>
    </row>
    <row r="222" spans="1:8" x14ac:dyDescent="0.25">
      <c r="A222" s="15"/>
      <c r="B222" s="328" t="str">
        <v>Afectación Económica o presupuestal</v>
      </c>
      <c r="C222" s="328"/>
    </row>
    <row r="223" spans="1:8" x14ac:dyDescent="0.25">
      <c r="B223" s="328" t="str">
        <v>Pérdida Reputacional</v>
      </c>
      <c r="C223" s="328"/>
      <c r="F223" s="329" t="s">
        <v>1111</v>
      </c>
    </row>
    <row r="224" spans="1:8" x14ac:dyDescent="0.25">
      <c r="B224" s="330"/>
      <c r="C224" s="330"/>
      <c r="F224" s="329" t="s">
        <v>1112</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41" t="s">
        <v>1113</v>
      </c>
      <c r="C1" s="742"/>
      <c r="D1" s="742"/>
      <c r="E1" s="742"/>
      <c r="F1" s="743"/>
    </row>
    <row r="2" spans="2:6" ht="16.5" thickBot="1" x14ac:dyDescent="0.3">
      <c r="B2" s="332"/>
      <c r="C2" s="332"/>
      <c r="D2" s="332"/>
      <c r="E2" s="332"/>
      <c r="F2" s="332"/>
    </row>
    <row r="3" spans="2:6" ht="16.5" thickBot="1" x14ac:dyDescent="0.25">
      <c r="B3" s="744" t="s">
        <v>1114</v>
      </c>
      <c r="C3" s="745"/>
      <c r="D3" s="745"/>
      <c r="E3" s="333" t="s">
        <v>1115</v>
      </c>
      <c r="F3" s="334" t="s">
        <v>1116</v>
      </c>
    </row>
    <row r="4" spans="2:6" ht="31.5" x14ac:dyDescent="0.2">
      <c r="B4" s="746" t="s">
        <v>1117</v>
      </c>
      <c r="C4" s="748" t="s">
        <v>27</v>
      </c>
      <c r="D4" s="335" t="s">
        <v>1118</v>
      </c>
      <c r="E4" s="336" t="s">
        <v>1119</v>
      </c>
      <c r="F4" s="337">
        <v>0.25</v>
      </c>
    </row>
    <row r="5" spans="2:6" ht="47.25" x14ac:dyDescent="0.2">
      <c r="B5" s="747"/>
      <c r="C5" s="749"/>
      <c r="D5" s="338" t="s">
        <v>1120</v>
      </c>
      <c r="E5" s="339" t="s">
        <v>1121</v>
      </c>
      <c r="F5" s="340">
        <v>0.15</v>
      </c>
    </row>
    <row r="6" spans="2:6" ht="47.25" x14ac:dyDescent="0.2">
      <c r="B6" s="747"/>
      <c r="C6" s="749"/>
      <c r="D6" s="338" t="s">
        <v>1122</v>
      </c>
      <c r="E6" s="339" t="s">
        <v>1123</v>
      </c>
      <c r="F6" s="340">
        <v>0.1</v>
      </c>
    </row>
    <row r="7" spans="2:6" ht="63" x14ac:dyDescent="0.2">
      <c r="B7" s="747"/>
      <c r="C7" s="749" t="s">
        <v>1050</v>
      </c>
      <c r="D7" s="338" t="s">
        <v>1124</v>
      </c>
      <c r="E7" s="339" t="s">
        <v>1125</v>
      </c>
      <c r="F7" s="340">
        <v>0.25</v>
      </c>
    </row>
    <row r="8" spans="2:6" ht="31.5" x14ac:dyDescent="0.2">
      <c r="B8" s="747"/>
      <c r="C8" s="749"/>
      <c r="D8" s="338" t="s">
        <v>1126</v>
      </c>
      <c r="E8" s="339" t="s">
        <v>1127</v>
      </c>
      <c r="F8" s="340">
        <v>0.15</v>
      </c>
    </row>
    <row r="9" spans="2:6" ht="47.25" x14ac:dyDescent="0.2">
      <c r="B9" s="747" t="s">
        <v>1128</v>
      </c>
      <c r="C9" s="749" t="s">
        <v>1052</v>
      </c>
      <c r="D9" s="338" t="s">
        <v>1129</v>
      </c>
      <c r="E9" s="339" t="s">
        <v>1130</v>
      </c>
      <c r="F9" s="341" t="s">
        <v>1131</v>
      </c>
    </row>
    <row r="10" spans="2:6" ht="63" x14ac:dyDescent="0.2">
      <c r="B10" s="747"/>
      <c r="C10" s="749"/>
      <c r="D10" s="338" t="s">
        <v>1132</v>
      </c>
      <c r="E10" s="339" t="s">
        <v>1133</v>
      </c>
      <c r="F10" s="341" t="s">
        <v>1131</v>
      </c>
    </row>
    <row r="11" spans="2:6" ht="47.25" x14ac:dyDescent="0.2">
      <c r="B11" s="747"/>
      <c r="C11" s="749" t="s">
        <v>154</v>
      </c>
      <c r="D11" s="338" t="s">
        <v>1134</v>
      </c>
      <c r="E11" s="339" t="s">
        <v>1135</v>
      </c>
      <c r="F11" s="341" t="s">
        <v>1131</v>
      </c>
    </row>
    <row r="12" spans="2:6" ht="47.25" x14ac:dyDescent="0.2">
      <c r="B12" s="747"/>
      <c r="C12" s="749"/>
      <c r="D12" s="338" t="s">
        <v>1136</v>
      </c>
      <c r="E12" s="339" t="s">
        <v>1137</v>
      </c>
      <c r="F12" s="341" t="s">
        <v>1131</v>
      </c>
    </row>
    <row r="13" spans="2:6" ht="31.5" x14ac:dyDescent="0.2">
      <c r="B13" s="747"/>
      <c r="C13" s="749" t="s">
        <v>1053</v>
      </c>
      <c r="D13" s="338" t="s">
        <v>1138</v>
      </c>
      <c r="E13" s="339" t="s">
        <v>1139</v>
      </c>
      <c r="F13" s="341" t="s">
        <v>1131</v>
      </c>
    </row>
    <row r="14" spans="2:6" ht="32.25" thickBot="1" x14ac:dyDescent="0.25">
      <c r="B14" s="750"/>
      <c r="C14" s="751"/>
      <c r="D14" s="342" t="s">
        <v>1140</v>
      </c>
      <c r="E14" s="343" t="s">
        <v>1141</v>
      </c>
      <c r="F14" s="344" t="s">
        <v>1131</v>
      </c>
    </row>
    <row r="15" spans="2:6" ht="49.5" customHeight="1" x14ac:dyDescent="0.2">
      <c r="B15" s="740" t="s">
        <v>1142</v>
      </c>
      <c r="C15" s="740"/>
      <c r="D15" s="740"/>
      <c r="E15" s="740"/>
      <c r="F15" s="740"/>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1143</v>
      </c>
      <c r="E2" t="s">
        <v>1144</v>
      </c>
    </row>
    <row r="3" spans="2:5" x14ac:dyDescent="0.25">
      <c r="B3" t="s">
        <v>1145</v>
      </c>
      <c r="E3" t="s">
        <v>1146</v>
      </c>
    </row>
    <row r="4" spans="2:5" x14ac:dyDescent="0.25">
      <c r="B4" t="s">
        <v>1147</v>
      </c>
      <c r="E4" t="s">
        <v>1148</v>
      </c>
    </row>
    <row r="5" spans="2:5" x14ac:dyDescent="0.25">
      <c r="B5" t="s">
        <v>1149</v>
      </c>
    </row>
    <row r="8" spans="2:5" x14ac:dyDescent="0.25">
      <c r="B8" t="s">
        <v>1150</v>
      </c>
    </row>
    <row r="9" spans="2:5" x14ac:dyDescent="0.25">
      <c r="B9" t="s">
        <v>1151</v>
      </c>
    </row>
    <row r="10" spans="2:5" x14ac:dyDescent="0.25">
      <c r="B10" t="s">
        <v>1152</v>
      </c>
    </row>
    <row r="13" spans="2:5" x14ac:dyDescent="0.25">
      <c r="B13" t="s">
        <v>1153</v>
      </c>
    </row>
    <row r="14" spans="2:5" x14ac:dyDescent="0.25">
      <c r="B14" t="s">
        <v>1154</v>
      </c>
    </row>
    <row r="15" spans="2:5" x14ac:dyDescent="0.25">
      <c r="B15" t="s">
        <v>1155</v>
      </c>
    </row>
    <row r="16" spans="2:5" x14ac:dyDescent="0.25">
      <c r="B16" t="s">
        <v>1156</v>
      </c>
    </row>
    <row r="17" spans="2:2" x14ac:dyDescent="0.25">
      <c r="B17" t="s">
        <v>1157</v>
      </c>
    </row>
    <row r="18" spans="2:2" x14ac:dyDescent="0.25">
      <c r="B18" t="s">
        <v>1158</v>
      </c>
    </row>
    <row r="19" spans="2:2" x14ac:dyDescent="0.25">
      <c r="B19" t="s">
        <v>1159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47" customWidth="1"/>
    <col min="2" max="16384" width="11.42578125" style="347"/>
  </cols>
  <sheetData>
    <row r="3" spans="1:1" x14ac:dyDescent="0.2">
      <c r="A3" s="346" t="s">
        <v>1118</v>
      </c>
    </row>
    <row r="4" spans="1:1" x14ac:dyDescent="0.2">
      <c r="A4" s="346" t="s">
        <v>1120</v>
      </c>
    </row>
    <row r="5" spans="1:1" x14ac:dyDescent="0.2">
      <c r="A5" s="346" t="s">
        <v>1122</v>
      </c>
    </row>
    <row r="6" spans="1:1" x14ac:dyDescent="0.2">
      <c r="A6" s="346" t="s">
        <v>1124</v>
      </c>
    </row>
    <row r="7" spans="1:1" x14ac:dyDescent="0.2">
      <c r="A7" s="346" t="s">
        <v>1126</v>
      </c>
    </row>
    <row r="8" spans="1:1" x14ac:dyDescent="0.2">
      <c r="A8" s="346" t="s">
        <v>1129</v>
      </c>
    </row>
    <row r="9" spans="1:1" x14ac:dyDescent="0.2">
      <c r="A9" s="346" t="s">
        <v>1132</v>
      </c>
    </row>
    <row r="10" spans="1:1" x14ac:dyDescent="0.2">
      <c r="A10" s="346" t="s">
        <v>1134</v>
      </c>
    </row>
    <row r="11" spans="1:1" x14ac:dyDescent="0.2">
      <c r="A11" s="346" t="s">
        <v>1136</v>
      </c>
    </row>
    <row r="12" spans="1:1" x14ac:dyDescent="0.2">
      <c r="A12" s="346" t="s">
        <v>1160</v>
      </c>
    </row>
    <row r="13" spans="1:1" x14ac:dyDescent="0.2">
      <c r="A13" s="346" t="s">
        <v>1161</v>
      </c>
    </row>
    <row r="14" spans="1:1" x14ac:dyDescent="0.2">
      <c r="A14" s="346" t="s">
        <v>1162</v>
      </c>
    </row>
    <row r="16" spans="1:1" x14ac:dyDescent="0.2">
      <c r="A16" s="346" t="s">
        <v>1163</v>
      </c>
    </row>
    <row r="17" spans="1:1" x14ac:dyDescent="0.2">
      <c r="A17" s="346" t="s">
        <v>1143</v>
      </c>
    </row>
    <row r="18" spans="1:1" x14ac:dyDescent="0.2">
      <c r="A18" s="346" t="s">
        <v>1145</v>
      </c>
    </row>
    <row r="20" spans="1:1" x14ac:dyDescent="0.2">
      <c r="A20" s="346" t="s">
        <v>1151</v>
      </c>
    </row>
    <row r="21" spans="1:1" x14ac:dyDescent="0.2">
      <c r="A21" s="346" t="s">
        <v>1152</v>
      </c>
    </row>
    <row r="23" spans="1:1" x14ac:dyDescent="0.2">
      <c r="A23" s="346" t="s">
        <v>1171</v>
      </c>
    </row>
    <row r="24" spans="1:1" x14ac:dyDescent="0.2">
      <c r="A24" s="346" t="s">
        <v>1172</v>
      </c>
    </row>
    <row r="25" spans="1:1" x14ac:dyDescent="0.2">
      <c r="A25" s="346" t="s">
        <v>1173</v>
      </c>
    </row>
    <row r="28" spans="1:1" x14ac:dyDescent="0.2">
      <c r="A28" s="346" t="s">
        <v>1174</v>
      </c>
    </row>
    <row r="29" spans="1:1" x14ac:dyDescent="0.2">
      <c r="A29" s="346" t="s">
        <v>1175</v>
      </c>
    </row>
    <row r="30" spans="1:1" x14ac:dyDescent="0.2">
      <c r="A30" s="346" t="s">
        <v>1176</v>
      </c>
    </row>
    <row r="31" spans="1:1" x14ac:dyDescent="0.2">
      <c r="A31" s="346" t="s">
        <v>1177</v>
      </c>
    </row>
    <row r="32" spans="1:1" x14ac:dyDescent="0.2">
      <c r="A32" s="346" t="s">
        <v>1178</v>
      </c>
    </row>
    <row r="33" spans="1:1" x14ac:dyDescent="0.2">
      <c r="A33" s="346" t="s">
        <v>1179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60" t="s">
        <v>984</v>
      </c>
      <c r="I1" t="s">
        <v>191</v>
      </c>
      <c r="J1" t="s">
        <v>7</v>
      </c>
    </row>
    <row r="2" spans="1:10" x14ac:dyDescent="0.25">
      <c r="A2" s="361" t="s">
        <v>1192</v>
      </c>
      <c r="I2" t="s">
        <v>73</v>
      </c>
      <c r="J2" t="s">
        <v>8</v>
      </c>
    </row>
    <row r="3" spans="1:10" x14ac:dyDescent="0.25">
      <c r="A3" s="360" t="s">
        <v>172</v>
      </c>
      <c r="I3" t="s">
        <v>74</v>
      </c>
      <c r="J3" t="s">
        <v>9</v>
      </c>
    </row>
    <row r="4" spans="1:10" x14ac:dyDescent="0.25">
      <c r="A4" s="360" t="s">
        <v>1193</v>
      </c>
      <c r="I4" t="s">
        <v>75</v>
      </c>
      <c r="J4" t="s">
        <v>10</v>
      </c>
    </row>
    <row r="5" spans="1:10" x14ac:dyDescent="0.25">
      <c r="A5" s="360" t="s">
        <v>1194</v>
      </c>
      <c r="I5" t="s">
        <v>76</v>
      </c>
      <c r="J5" t="s">
        <v>11</v>
      </c>
    </row>
    <row r="6" spans="1:10" x14ac:dyDescent="0.25">
      <c r="A6" s="360" t="s">
        <v>1195</v>
      </c>
    </row>
    <row r="7" spans="1:10" x14ac:dyDescent="0.25">
      <c r="A7" s="360" t="s">
        <v>173</v>
      </c>
    </row>
    <row r="8" spans="1:10" x14ac:dyDescent="0.25">
      <c r="A8" s="360" t="s">
        <v>174</v>
      </c>
    </row>
    <row r="9" spans="1:10" x14ac:dyDescent="0.25">
      <c r="A9" s="360" t="s">
        <v>175</v>
      </c>
    </row>
    <row r="10" spans="1:10" x14ac:dyDescent="0.25">
      <c r="A10" s="360" t="s">
        <v>178</v>
      </c>
    </row>
    <row r="11" spans="1:10" x14ac:dyDescent="0.25">
      <c r="A11" s="360" t="s">
        <v>1196</v>
      </c>
    </row>
    <row r="12" spans="1:10" x14ac:dyDescent="0.25">
      <c r="A12" s="360" t="s">
        <v>983</v>
      </c>
    </row>
    <row r="13" spans="1:10" x14ac:dyDescent="0.25">
      <c r="A13" s="360" t="s">
        <v>180</v>
      </c>
    </row>
    <row r="14" spans="1:10" x14ac:dyDescent="0.25">
      <c r="A14" s="360" t="s">
        <v>1197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opLeftCell="BD4" zoomScale="101" zoomScaleNormal="70" workbookViewId="0">
      <selection activeCell="BP10" sqref="BP10"/>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4"/>
      <c r="D1" s="758" t="s">
        <v>469</v>
      </c>
      <c r="E1" s="762" t="s">
        <v>1234</v>
      </c>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2"/>
      <c r="BE1" s="762"/>
      <c r="BF1" s="762"/>
      <c r="BG1" s="762"/>
      <c r="BH1" s="762"/>
      <c r="BI1" s="762"/>
      <c r="BJ1" s="762"/>
      <c r="BK1" s="762"/>
      <c r="BL1" s="763"/>
      <c r="BM1" s="168" t="s">
        <v>963</v>
      </c>
      <c r="BN1" s="169" t="s">
        <v>1261</v>
      </c>
    </row>
    <row r="2" spans="1:300" ht="26.25" customHeight="1" x14ac:dyDescent="0.3">
      <c r="A2" s="52"/>
      <c r="B2" s="138"/>
      <c r="C2" s="185"/>
      <c r="D2" s="72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24"/>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71"/>
      <c r="DL2" s="771"/>
    </row>
    <row r="3" spans="1:300" ht="18.75" customHeight="1" x14ac:dyDescent="0.3">
      <c r="A3" s="52"/>
      <c r="B3" s="138"/>
      <c r="C3" s="185"/>
      <c r="D3" s="759" t="s">
        <v>962</v>
      </c>
      <c r="E3" s="765" t="s">
        <v>1235</v>
      </c>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5"/>
      <c r="AQ3" s="765"/>
      <c r="AR3" s="765"/>
      <c r="AS3" s="765"/>
      <c r="AT3" s="765"/>
      <c r="AU3" s="765"/>
      <c r="AV3" s="765"/>
      <c r="AW3" s="765"/>
      <c r="AX3" s="765"/>
      <c r="AY3" s="765"/>
      <c r="AZ3" s="765"/>
      <c r="BA3" s="765"/>
      <c r="BB3" s="765"/>
      <c r="BC3" s="765"/>
      <c r="BD3" s="765"/>
      <c r="BE3" s="765"/>
      <c r="BF3" s="765"/>
      <c r="BG3" s="765"/>
      <c r="BH3" s="765"/>
      <c r="BI3" s="765"/>
      <c r="BJ3" s="765"/>
      <c r="BK3" s="765"/>
      <c r="BL3" s="759"/>
      <c r="BM3" s="760" t="s">
        <v>965</v>
      </c>
      <c r="BN3" s="766">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72"/>
      <c r="DL3" s="772"/>
    </row>
    <row r="4" spans="1:300" s="44" customFormat="1" ht="14.25" customHeight="1" x14ac:dyDescent="0.3">
      <c r="A4" s="52"/>
      <c r="B4" s="140"/>
      <c r="C4" s="186"/>
      <c r="D4" s="72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24"/>
      <c r="BM4" s="761"/>
      <c r="BN4" s="767"/>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773" t="s">
        <v>961</v>
      </c>
      <c r="F5" s="773"/>
      <c r="G5" s="773"/>
      <c r="H5" s="773"/>
      <c r="I5" s="773"/>
      <c r="J5" s="773"/>
      <c r="K5" s="773"/>
      <c r="L5" s="773"/>
      <c r="M5" s="773"/>
      <c r="N5" s="773"/>
      <c r="O5" s="773"/>
      <c r="P5" s="773"/>
      <c r="Q5" s="773"/>
      <c r="R5" s="773"/>
      <c r="S5" s="773"/>
      <c r="T5" s="773"/>
      <c r="U5" s="773"/>
      <c r="V5" s="773"/>
      <c r="W5" s="773"/>
      <c r="X5" s="773"/>
      <c r="Y5" s="773"/>
      <c r="Z5" s="773"/>
      <c r="AA5" s="773"/>
      <c r="AB5" s="773"/>
      <c r="AC5" s="773"/>
      <c r="AD5" s="773"/>
      <c r="AE5" s="773"/>
      <c r="AF5" s="773"/>
      <c r="AG5" s="773"/>
      <c r="AH5" s="773"/>
      <c r="AI5" s="773"/>
      <c r="AJ5" s="773"/>
      <c r="AK5" s="773"/>
      <c r="AL5" s="773"/>
      <c r="AM5" s="773"/>
      <c r="AN5" s="773"/>
      <c r="AO5" s="773"/>
      <c r="AP5" s="773"/>
      <c r="AQ5" s="773"/>
      <c r="AR5" s="773"/>
      <c r="AS5" s="773"/>
      <c r="AT5" s="773"/>
      <c r="AU5" s="773"/>
      <c r="AV5" s="773"/>
      <c r="AW5" s="773"/>
      <c r="AX5" s="773"/>
      <c r="AY5" s="773"/>
      <c r="AZ5" s="773"/>
      <c r="BA5" s="773"/>
      <c r="BB5" s="773"/>
      <c r="BC5" s="773"/>
      <c r="BD5" s="773"/>
      <c r="BE5" s="773"/>
      <c r="BF5" s="773"/>
      <c r="BG5" s="773"/>
      <c r="BH5" s="773"/>
      <c r="BI5" s="773"/>
      <c r="BJ5" s="773"/>
      <c r="BK5" s="773"/>
      <c r="BL5" s="774"/>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1197</v>
      </c>
      <c r="D6" s="68"/>
      <c r="E6" s="67" t="s">
        <v>456</v>
      </c>
      <c r="F6" s="775" t="str">
        <f>IFERROR(INDEX(Tabla10[],MATCH(C6,Tabla10[PROCESOS],0),2),"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6" s="776"/>
      <c r="H6" s="776"/>
      <c r="I6" s="776"/>
      <c r="J6" s="776"/>
      <c r="K6" s="776"/>
      <c r="L6" s="776"/>
      <c r="M6" s="776"/>
      <c r="N6" s="776"/>
      <c r="O6" s="776"/>
      <c r="P6" s="776"/>
      <c r="Q6" s="776"/>
      <c r="R6" s="776"/>
      <c r="S6" s="777"/>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x14ac:dyDescent="0.5">
      <c r="B8" s="752" t="s">
        <v>980</v>
      </c>
      <c r="C8" s="753"/>
      <c r="D8" s="753"/>
      <c r="E8" s="379"/>
      <c r="F8" s="379"/>
      <c r="G8" s="380"/>
      <c r="H8" s="381"/>
      <c r="I8" s="382"/>
      <c r="J8" s="382"/>
      <c r="K8" s="382"/>
      <c r="L8" s="382"/>
      <c r="M8" s="382"/>
      <c r="N8" s="382"/>
      <c r="O8" s="382"/>
      <c r="P8" s="382"/>
      <c r="Q8" s="382"/>
      <c r="R8" s="756" t="s">
        <v>167</v>
      </c>
      <c r="S8" s="756"/>
      <c r="T8" s="756"/>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x14ac:dyDescent="0.3">
      <c r="B9" s="754"/>
      <c r="C9" s="755"/>
      <c r="D9" s="755"/>
      <c r="E9" s="384"/>
      <c r="F9" s="384"/>
      <c r="G9" s="385"/>
      <c r="H9" s="386"/>
      <c r="I9" s="387"/>
      <c r="J9" s="768" t="s">
        <v>26</v>
      </c>
      <c r="K9" s="769"/>
      <c r="L9" s="769"/>
      <c r="M9" s="769"/>
      <c r="N9" s="769"/>
      <c r="O9" s="769"/>
      <c r="P9" s="770"/>
      <c r="Q9" s="388"/>
      <c r="R9" s="757"/>
      <c r="S9" s="757"/>
      <c r="T9" s="757"/>
      <c r="U9" s="757"/>
      <c r="V9" s="757"/>
      <c r="W9" s="757"/>
      <c r="X9" s="757"/>
      <c r="Y9" s="757"/>
      <c r="Z9" s="757"/>
      <c r="AA9" s="757"/>
      <c r="AB9" s="757"/>
      <c r="AC9" s="757"/>
      <c r="AD9" s="757"/>
      <c r="AE9" s="757"/>
      <c r="AF9" s="757"/>
      <c r="AG9" s="757"/>
      <c r="AH9" s="757"/>
      <c r="AI9" s="757"/>
      <c r="AJ9" s="757"/>
      <c r="AK9" s="757"/>
      <c r="AL9" s="757"/>
      <c r="AM9" s="757"/>
      <c r="AN9" s="757"/>
      <c r="AO9" s="757"/>
      <c r="AP9" s="757"/>
      <c r="AQ9" s="757"/>
      <c r="AR9" s="757"/>
      <c r="AS9" s="757"/>
      <c r="AT9" s="757"/>
      <c r="AU9" s="757"/>
      <c r="AV9" s="757"/>
      <c r="AW9" s="757"/>
      <c r="AX9" s="757"/>
      <c r="AY9" s="757"/>
      <c r="AZ9" s="757"/>
      <c r="BA9" s="757"/>
      <c r="BB9" s="757"/>
      <c r="BC9" s="757"/>
      <c r="BD9" s="757"/>
      <c r="BE9" s="757"/>
      <c r="BF9" s="757"/>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87.75" customHeight="1" thickBot="1" x14ac:dyDescent="0.3">
      <c r="B10" s="28" t="s">
        <v>159</v>
      </c>
      <c r="C10" s="28" t="s">
        <v>25</v>
      </c>
      <c r="D10" s="391" t="s">
        <v>184</v>
      </c>
      <c r="E10" s="28" t="s">
        <v>418</v>
      </c>
      <c r="F10" s="28" t="s">
        <v>2</v>
      </c>
      <c r="G10" s="28" t="s">
        <v>28</v>
      </c>
      <c r="H10" s="28" t="s">
        <v>154</v>
      </c>
      <c r="I10" s="392" t="s">
        <v>4</v>
      </c>
      <c r="J10" s="28" t="s">
        <v>90</v>
      </c>
      <c r="K10" s="393"/>
      <c r="L10" s="28" t="s">
        <v>91</v>
      </c>
      <c r="M10" s="394"/>
      <c r="N10" s="28" t="s">
        <v>92</v>
      </c>
      <c r="O10" s="394"/>
      <c r="P10" s="28" t="s">
        <v>146</v>
      </c>
      <c r="Q10" s="395"/>
      <c r="R10" s="392" t="s">
        <v>470</v>
      </c>
      <c r="S10" s="396" t="s">
        <v>114</v>
      </c>
      <c r="T10" s="28" t="s">
        <v>481</v>
      </c>
      <c r="U10" s="392" t="s">
        <v>482</v>
      </c>
      <c r="V10" s="28" t="s">
        <v>124</v>
      </c>
      <c r="W10" s="392"/>
      <c r="X10" s="28" t="s">
        <v>125</v>
      </c>
      <c r="Y10" s="392"/>
      <c r="Z10" s="28" t="s">
        <v>126</v>
      </c>
      <c r="AA10" s="392"/>
      <c r="AB10" s="28" t="s">
        <v>127</v>
      </c>
      <c r="AC10" s="392"/>
      <c r="AD10" s="28" t="s">
        <v>981</v>
      </c>
      <c r="AE10" s="392"/>
      <c r="AF10" s="28" t="s">
        <v>128</v>
      </c>
      <c r="AG10" s="392"/>
      <c r="AH10" s="28" t="s">
        <v>129</v>
      </c>
      <c r="AI10" s="392"/>
      <c r="AJ10" s="28" t="s">
        <v>130</v>
      </c>
      <c r="AK10" s="392"/>
      <c r="AL10" s="28" t="s">
        <v>131</v>
      </c>
      <c r="AM10" s="392"/>
      <c r="AN10" s="28" t="s">
        <v>132</v>
      </c>
      <c r="AO10" s="392"/>
      <c r="AP10" s="28" t="s">
        <v>133</v>
      </c>
      <c r="AQ10" s="392"/>
      <c r="AR10" s="28" t="s">
        <v>134</v>
      </c>
      <c r="AS10" s="392"/>
      <c r="AT10" s="28" t="s">
        <v>135</v>
      </c>
      <c r="AU10" s="392"/>
      <c r="AV10" s="28" t="s">
        <v>136</v>
      </c>
      <c r="AW10" s="392"/>
      <c r="AX10" s="28" t="s">
        <v>137</v>
      </c>
      <c r="AY10" s="392"/>
      <c r="AZ10" s="28" t="s">
        <v>138</v>
      </c>
      <c r="BA10" s="392"/>
      <c r="BB10" s="28" t="s">
        <v>139</v>
      </c>
      <c r="BC10" s="392"/>
      <c r="BD10" s="28" t="s">
        <v>140</v>
      </c>
      <c r="BE10" s="392"/>
      <c r="BF10" s="28" t="s">
        <v>141</v>
      </c>
      <c r="BG10" s="392"/>
      <c r="BH10" s="392" t="s">
        <v>471</v>
      </c>
      <c r="BI10" s="397" t="s">
        <v>472</v>
      </c>
      <c r="BJ10" s="392" t="s">
        <v>6</v>
      </c>
      <c r="BK10" s="392" t="s">
        <v>960</v>
      </c>
      <c r="BL10" s="392" t="s">
        <v>155</v>
      </c>
      <c r="BM10" s="392"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4" t="s">
        <v>188</v>
      </c>
      <c r="C11" s="420" t="s">
        <v>1237</v>
      </c>
      <c r="D11" s="421" t="s">
        <v>1289</v>
      </c>
      <c r="E11" s="37" t="s">
        <v>419</v>
      </c>
      <c r="F11" s="204" t="s">
        <v>1238</v>
      </c>
      <c r="G11" s="204" t="s">
        <v>1239</v>
      </c>
      <c r="H11" s="23"/>
      <c r="I11" s="19" t="b">
        <f>IF(H11="Posible",3,IF(H11="Rara vez",1,IF(H11="Improbable",2,IF(H11="Probable",4,IF(H11="Casi seguro",5)))))</f>
        <v>0</v>
      </c>
      <c r="J11" s="24" t="s">
        <v>76</v>
      </c>
      <c r="K11" s="19">
        <f>IF(J11="Posible",3,IF(J11="Rara vez",1,IF(J11="Improbable",2,IF(J11="Probable",4,IF(J11="Casi seguro",5)))))</f>
        <v>1</v>
      </c>
      <c r="L11" s="24" t="s">
        <v>76</v>
      </c>
      <c r="M11" s="19">
        <f>IF(L11="Posible",3,IF(L11="Rara vez",1,IF(L11="Improbable",2,IF(L11="Probable",4,IF(L11="Casi seguro",5)))))</f>
        <v>1</v>
      </c>
      <c r="N11" s="24" t="s">
        <v>76</v>
      </c>
      <c r="O11" s="19">
        <f>IF(N11="Posible",3,IF(N11="Rara vez",1,IF(N11="Improbable",2,IF(N11="Probable",4,IF(N11="Casi seguro",5)))))</f>
        <v>1</v>
      </c>
      <c r="P11" s="24" t="s">
        <v>76</v>
      </c>
      <c r="Q11" s="19">
        <f>IF(P11="Posible",3,IF(P11="Rara vez",1,IF(P11="Improbable",2,IF(P11="Probable",4,IF(P11="Casi seguro",5)))))</f>
        <v>1</v>
      </c>
      <c r="R11" s="22">
        <f>IFERROR(IF(I11=FALSE,ROUND(AVERAGE(K11,M11,O11,Q11),0),IF(I11&gt;0,I11)),"  ")</f>
        <v>1</v>
      </c>
      <c r="S11" s="25" t="str">
        <f>IF(AND(COUNTBLANK(H11)=1,COUNTBLANK(J11)=1)," ",IF(R11=1,"Rara vez",IF(R11=2,"Improbable",IF(R11=3,"Posible",IF(R11=4,"Probable",IF(R11=5,"Casi seguro"))))))</f>
        <v>Rara vez</v>
      </c>
      <c r="T11" s="26"/>
      <c r="U11" s="22"/>
      <c r="V11" s="24" t="s">
        <v>1240</v>
      </c>
      <c r="W11" s="22">
        <f t="shared" ref="W11:W75" si="0">IF(V11="SI",1,IF(V11="NO",0))</f>
        <v>1</v>
      </c>
      <c r="X11" s="24" t="s">
        <v>1240</v>
      </c>
      <c r="Y11" s="22">
        <f t="shared" ref="Y11:Y75" si="1">IF(X11="SI",1,IF(X11="NO",0))</f>
        <v>1</v>
      </c>
      <c r="Z11" s="24" t="s">
        <v>1241</v>
      </c>
      <c r="AA11" s="22">
        <f t="shared" ref="AA11:AA75" si="2">IF(Z11="SI",1,IF(Z11="NO",0))</f>
        <v>0</v>
      </c>
      <c r="AB11" s="24" t="s">
        <v>1241</v>
      </c>
      <c r="AC11" s="22">
        <f t="shared" ref="AC11:AC75" si="3">IF(AB11="SI",1,IF(AB11="NO",0))</f>
        <v>0</v>
      </c>
      <c r="AD11" s="24" t="s">
        <v>1240</v>
      </c>
      <c r="AE11" s="22">
        <f t="shared" ref="AE11:AE75" si="4">IF(AD11="SI",1,IF(AD11="NO",0))</f>
        <v>1</v>
      </c>
      <c r="AF11" s="24" t="s">
        <v>1241</v>
      </c>
      <c r="AG11" s="22">
        <f t="shared" ref="AG11:AG75" si="5">IF(AF11="SI",1,IF(AF11="NO",0))</f>
        <v>0</v>
      </c>
      <c r="AH11" s="24" t="s">
        <v>1241</v>
      </c>
      <c r="AI11" s="22">
        <f t="shared" ref="AI11:AI75" si="6">IF(AH11="SI",1,IF(AH11="NO",0))</f>
        <v>0</v>
      </c>
      <c r="AJ11" s="24" t="s">
        <v>1241</v>
      </c>
      <c r="AK11" s="22">
        <f t="shared" ref="AK11:AK75" si="7">IF(AJ11="SI",1,IF(AJ11="NO",0))</f>
        <v>0</v>
      </c>
      <c r="AL11" s="24" t="s">
        <v>1241</v>
      </c>
      <c r="AM11" s="22">
        <f t="shared" ref="AM11:AM75" si="8">IF(AL11="SI",1,IF(AL11="NO",0))</f>
        <v>0</v>
      </c>
      <c r="AN11" s="24" t="s">
        <v>1240</v>
      </c>
      <c r="AO11" s="22">
        <f t="shared" ref="AO11:AO75" si="9">IF(AN11="SI",1,IF(AN11="NO",0))</f>
        <v>1</v>
      </c>
      <c r="AP11" s="24" t="s">
        <v>1240</v>
      </c>
      <c r="AQ11" s="22">
        <f t="shared" ref="AQ11:AQ75" si="10">IF(AP11="SI",1,IF(AP11="NO",0))</f>
        <v>1</v>
      </c>
      <c r="AR11" s="24" t="s">
        <v>1240</v>
      </c>
      <c r="AS11" s="22">
        <f t="shared" ref="AS11:AS75" si="11">IF(AR11="SI",1,IF(AR11="NO",0))</f>
        <v>1</v>
      </c>
      <c r="AT11" s="24" t="s">
        <v>1240</v>
      </c>
      <c r="AU11" s="22">
        <f t="shared" ref="AU11:AU75" si="12">IF(AT11="SI",1,IF(AT11="NO",0))</f>
        <v>1</v>
      </c>
      <c r="AV11" s="24" t="s">
        <v>1241</v>
      </c>
      <c r="AW11" s="22">
        <f t="shared" ref="AW11:AW75" si="13">IF(AV11="SI",1,IF(AV11="NO",0))</f>
        <v>0</v>
      </c>
      <c r="AX11" s="24" t="s">
        <v>1241</v>
      </c>
      <c r="AY11" s="22">
        <f t="shared" ref="AY11:AY75" si="14">IF(AX11="SI",1,IF(AX11="NO",0))</f>
        <v>0</v>
      </c>
      <c r="AZ11" s="24" t="s">
        <v>1241</v>
      </c>
      <c r="BA11" s="22">
        <f t="shared" ref="BA11:BA75" si="15">IF(AZ11="SI",1,IF(AZ11="NO",0))</f>
        <v>0</v>
      </c>
      <c r="BB11" s="24" t="s">
        <v>1241</v>
      </c>
      <c r="BC11" s="22">
        <f t="shared" ref="BC11:BC75" si="16">IF(BB11="SI",1,IF(BB11="NO",0))</f>
        <v>0</v>
      </c>
      <c r="BD11" s="24" t="s">
        <v>1241</v>
      </c>
      <c r="BE11" s="22">
        <f t="shared" ref="BE11:BE75" si="17">IF(BD11="SI",1,IF(BD11="NO",0))</f>
        <v>0</v>
      </c>
      <c r="BF11" s="24" t="s">
        <v>1240</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8</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1242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c r="C12" s="196"/>
      <c r="D12" s="212"/>
      <c r="E12" s="210"/>
      <c r="F12" s="211"/>
      <c r="G12" s="190"/>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3"/>
      <c r="D13" s="182"/>
      <c r="E13" s="38"/>
      <c r="F13" s="203"/>
      <c r="G13" s="204"/>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1"/>
      <c r="D14" s="202"/>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2"/>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2"/>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5"/>
      <c r="D17" s="202"/>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09"/>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CTWLcKP2KmNgtkBgp1GDt1uojbCdjIE8VsCChuy9GzFHPwSg3abiTKiNZHknf4NybhDnZ0yPfPUxeK6CsTAZmQ==" saltValue="tBfnFDzUAeMmqOhN3EVYRA==" spinCount="100000" sheet="1" formatCells="0" formatColumns="0" formatRows="0" sort="0" autoFilter="0" pivotTables="0"/>
  <autoFilter ref="B10:BN100"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69" priority="47" operator="containsText" text="Casi seguro">
      <formula>NOT(ISERROR(SEARCH("Casi seguro",S11)))</formula>
    </cfRule>
    <cfRule type="containsText" dxfId="168" priority="48" operator="containsText" text="Probable">
      <formula>NOT(ISERROR(SEARCH("Probable",S11)))</formula>
    </cfRule>
    <cfRule type="containsText" dxfId="167" priority="49" operator="containsText" text="Posible">
      <formula>NOT(ISERROR(SEARCH("Posible",S11)))</formula>
    </cfRule>
    <cfRule type="containsText" dxfId="166" priority="50" operator="containsText" text="Improbable">
      <formula>NOT(ISERROR(SEARCH("Improbable",S11)))</formula>
    </cfRule>
    <cfRule type="containsText" dxfId="165" priority="51" operator="containsText" text="Rara vez">
      <formula>NOT(ISERROR(SEARCH("Rara vez",S11)))</formula>
    </cfRule>
  </conditionalFormatting>
  <conditionalFormatting sqref="T11:T200">
    <cfRule type="containsText" dxfId="164" priority="42" stopIfTrue="1" operator="containsText" text="Insignificante">
      <formula>NOT(ISERROR(SEARCH("Insignificante",T11)))</formula>
    </cfRule>
    <cfRule type="containsText" dxfId="163" priority="43" stopIfTrue="1" operator="containsText" text="Mayor">
      <formula>NOT(ISERROR(SEARCH("Mayor",T11)))</formula>
    </cfRule>
    <cfRule type="containsText" dxfId="162" priority="44" stopIfTrue="1" operator="containsText" text="Moderado">
      <formula>NOT(ISERROR(SEARCH("Moderado",T11)))</formula>
    </cfRule>
    <cfRule type="containsText" dxfId="161" priority="45" stopIfTrue="1" operator="containsText" text="Menor">
      <formula>NOT(ISERROR(SEARCH("Menor",T11)))</formula>
    </cfRule>
    <cfRule type="cellIs" dxfId="160" priority="46" stopIfTrue="1" operator="equal">
      <formula>"Catastrófico"</formula>
    </cfRule>
  </conditionalFormatting>
  <conditionalFormatting sqref="BM11:BN100">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8"/>
  <sheetViews>
    <sheetView showGridLines="0" topLeftCell="AS9" zoomScale="91" zoomScaleNormal="70" workbookViewId="0">
      <selection activeCell="AY13" sqref="AY13"/>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hidden="1" customWidth="1"/>
    <col min="48" max="48" width="42.42578125" style="39" hidden="1" customWidth="1"/>
    <col min="49" max="49" width="48.7109375" style="39" hidden="1" customWidth="1"/>
    <col min="50" max="50" width="54.5703125" style="39" hidden="1" customWidth="1"/>
    <col min="51" max="51" width="51.140625" style="39" customWidth="1"/>
    <col min="52" max="52" width="54" style="39" customWidth="1"/>
    <col min="53" max="16384" width="11.42578125" style="39"/>
  </cols>
  <sheetData>
    <row r="1" spans="1:233" ht="30" customHeight="1" x14ac:dyDescent="0.3">
      <c r="B1" s="119"/>
      <c r="C1" s="137"/>
      <c r="D1" s="147"/>
      <c r="E1" s="187"/>
      <c r="F1" s="778" t="s">
        <v>469</v>
      </c>
      <c r="G1" s="725" t="s">
        <v>1234</v>
      </c>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0"/>
      <c r="AY1" s="170" t="s">
        <v>963</v>
      </c>
      <c r="AZ1" s="169">
        <v>7</v>
      </c>
    </row>
    <row r="2" spans="1:233" ht="29.25" customHeight="1" x14ac:dyDescent="0.3">
      <c r="B2" s="120"/>
      <c r="C2" s="138"/>
      <c r="D2"/>
      <c r="E2" s="188"/>
      <c r="F2" s="779"/>
      <c r="G2" s="725"/>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170" t="s">
        <v>964</v>
      </c>
      <c r="AZ2" s="170" t="s">
        <v>967</v>
      </c>
    </row>
    <row r="3" spans="1:233" ht="30.75" customHeight="1" x14ac:dyDescent="0.3">
      <c r="B3" s="120"/>
      <c r="C3" s="148"/>
      <c r="D3" s="149"/>
      <c r="E3" s="189"/>
      <c r="F3" s="430" t="s">
        <v>962</v>
      </c>
      <c r="G3" s="781" t="s">
        <v>1235</v>
      </c>
      <c r="H3" s="781"/>
      <c r="I3" s="781"/>
      <c r="J3" s="781"/>
      <c r="K3" s="781"/>
      <c r="L3" s="781"/>
      <c r="M3" s="781"/>
      <c r="N3" s="781"/>
      <c r="O3" s="781"/>
      <c r="P3" s="781"/>
      <c r="Q3" s="781"/>
      <c r="R3" s="781"/>
      <c r="S3" s="781"/>
      <c r="T3" s="781"/>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c r="AT3" s="781"/>
      <c r="AU3" s="781"/>
      <c r="AV3" s="781"/>
      <c r="AW3" s="781"/>
      <c r="AX3" s="725"/>
      <c r="AY3" s="170" t="s">
        <v>965</v>
      </c>
      <c r="AZ3" s="171">
        <v>45139</v>
      </c>
    </row>
    <row r="4" spans="1:233" ht="23.25" customHeight="1" x14ac:dyDescent="0.3">
      <c r="B4" s="120"/>
      <c r="C4" s="139"/>
      <c r="D4" s="145"/>
      <c r="E4" s="146"/>
      <c r="F4" s="146"/>
      <c r="G4" s="782" t="s">
        <v>961</v>
      </c>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146"/>
      <c r="AZ4" s="142"/>
    </row>
    <row r="5" spans="1:233" s="43" customFormat="1" ht="39.75" customHeight="1" x14ac:dyDescent="0.25">
      <c r="B5" s="121"/>
      <c r="C5" s="66" t="s">
        <v>232</v>
      </c>
      <c r="D5" s="129" t="str">
        <f>'Riesgos de Corrupción'!C6</f>
        <v>Seguimiento y evaluación a la gestión</v>
      </c>
      <c r="E5" s="71"/>
      <c r="F5" s="69" t="s">
        <v>234</v>
      </c>
      <c r="G5" s="804" t="str">
        <f>'Riesgos de Corrupción'!F6</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5" s="805"/>
      <c r="I5" s="805"/>
      <c r="J5" s="805"/>
      <c r="K5" s="805"/>
      <c r="L5" s="805"/>
      <c r="M5" s="805"/>
      <c r="N5" s="805"/>
      <c r="O5" s="805"/>
      <c r="P5" s="805"/>
      <c r="Q5" s="805"/>
      <c r="R5" s="805"/>
      <c r="S5" s="80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x14ac:dyDescent="0.3">
      <c r="A7" s="398"/>
      <c r="B7" s="399"/>
      <c r="C7" s="784" t="s">
        <v>959</v>
      </c>
      <c r="D7" s="785"/>
      <c r="E7" s="786"/>
      <c r="F7" s="790" t="s">
        <v>168</v>
      </c>
      <c r="G7" s="790"/>
      <c r="H7" s="790"/>
      <c r="I7" s="790"/>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c r="AT7" s="790"/>
      <c r="AU7" s="790"/>
      <c r="AV7" s="790"/>
      <c r="AW7" s="790"/>
      <c r="AX7" s="790"/>
      <c r="AY7" s="790"/>
      <c r="AZ7" s="791"/>
    </row>
    <row r="8" spans="1:233" s="378" customFormat="1" ht="31.5" customHeight="1" thickBot="1" x14ac:dyDescent="0.3">
      <c r="A8" s="400"/>
      <c r="B8" s="399"/>
      <c r="C8" s="787"/>
      <c r="D8" s="788"/>
      <c r="E8" s="789"/>
      <c r="F8" s="792" t="s">
        <v>80</v>
      </c>
      <c r="G8" s="792"/>
      <c r="H8" s="792"/>
      <c r="I8" s="792"/>
      <c r="J8" s="792"/>
      <c r="K8" s="792"/>
      <c r="L8" s="792"/>
      <c r="M8" s="792"/>
      <c r="N8" s="792"/>
      <c r="O8" s="792"/>
      <c r="P8" s="792"/>
      <c r="Q8" s="792"/>
      <c r="R8" s="792"/>
      <c r="S8" s="792"/>
      <c r="T8" s="792"/>
      <c r="U8" s="792"/>
      <c r="V8" s="792"/>
      <c r="W8" s="792"/>
      <c r="X8" s="793"/>
      <c r="Y8" s="794" t="s">
        <v>142</v>
      </c>
      <c r="Z8" s="795"/>
      <c r="AA8" s="795"/>
      <c r="AB8" s="795"/>
      <c r="AC8" s="795"/>
      <c r="AD8" s="795"/>
      <c r="AE8" s="796"/>
      <c r="AF8" s="797" t="s">
        <v>77</v>
      </c>
      <c r="AG8" s="792"/>
      <c r="AH8" s="792"/>
      <c r="AI8" s="792"/>
      <c r="AJ8" s="792"/>
      <c r="AK8" s="792"/>
      <c r="AL8" s="792"/>
      <c r="AM8" s="792"/>
      <c r="AN8" s="792"/>
      <c r="AO8" s="792"/>
      <c r="AP8" s="792"/>
      <c r="AQ8" s="792"/>
      <c r="AR8" s="793"/>
      <c r="AS8" s="798" t="s">
        <v>466</v>
      </c>
      <c r="AT8" s="799"/>
      <c r="AU8" s="799"/>
      <c r="AV8" s="800"/>
      <c r="AW8" s="801" t="s">
        <v>153</v>
      </c>
      <c r="AX8" s="802"/>
      <c r="AY8" s="802"/>
      <c r="AZ8" s="803"/>
    </row>
    <row r="9" spans="1:233" s="390" customFormat="1" ht="97.5" customHeight="1" thickBot="1" x14ac:dyDescent="0.3">
      <c r="A9" s="401" t="s">
        <v>206</v>
      </c>
      <c r="B9" s="399"/>
      <c r="C9" s="28" t="s">
        <v>187</v>
      </c>
      <c r="D9" s="402" t="s">
        <v>544</v>
      </c>
      <c r="E9" s="403" t="s">
        <v>235</v>
      </c>
      <c r="F9" s="404" t="s">
        <v>88</v>
      </c>
      <c r="G9" s="28" t="s">
        <v>147</v>
      </c>
      <c r="H9" s="28" t="s">
        <v>148</v>
      </c>
      <c r="I9" s="28" t="s">
        <v>186</v>
      </c>
      <c r="J9" s="28"/>
      <c r="K9" s="28" t="s">
        <v>109</v>
      </c>
      <c r="L9" s="405"/>
      <c r="M9" s="28" t="s">
        <v>110</v>
      </c>
      <c r="N9" s="28"/>
      <c r="O9" s="28" t="s">
        <v>169</v>
      </c>
      <c r="P9" s="28"/>
      <c r="Q9" s="28" t="s">
        <v>111</v>
      </c>
      <c r="R9" s="28"/>
      <c r="S9" s="28" t="s">
        <v>112</v>
      </c>
      <c r="T9" s="28"/>
      <c r="U9" s="28" t="s">
        <v>113</v>
      </c>
      <c r="V9" s="406"/>
      <c r="W9" s="392" t="s">
        <v>79</v>
      </c>
      <c r="X9" s="392" t="s">
        <v>87</v>
      </c>
      <c r="Y9" s="392" t="s">
        <v>205</v>
      </c>
      <c r="Z9" s="28" t="s">
        <v>204</v>
      </c>
      <c r="AA9" s="392" t="s">
        <v>977</v>
      </c>
      <c r="AB9" s="392" t="s">
        <v>144</v>
      </c>
      <c r="AC9" s="392" t="s">
        <v>143</v>
      </c>
      <c r="AD9" s="392" t="s">
        <v>165</v>
      </c>
      <c r="AE9" s="392" t="s">
        <v>166</v>
      </c>
      <c r="AF9" s="392" t="s">
        <v>89</v>
      </c>
      <c r="AG9" s="407" t="s">
        <v>457</v>
      </c>
      <c r="AH9" s="392" t="s">
        <v>464</v>
      </c>
      <c r="AI9" s="392" t="s">
        <v>460</v>
      </c>
      <c r="AJ9" s="392" t="s">
        <v>458</v>
      </c>
      <c r="AK9" s="392" t="s">
        <v>465</v>
      </c>
      <c r="AL9" s="392" t="s">
        <v>461</v>
      </c>
      <c r="AM9" s="392" t="s">
        <v>149</v>
      </c>
      <c r="AN9" s="392" t="s">
        <v>78</v>
      </c>
      <c r="AO9" s="28" t="s">
        <v>463</v>
      </c>
      <c r="AP9" s="28" t="s">
        <v>151</v>
      </c>
      <c r="AQ9" s="28" t="s">
        <v>150</v>
      </c>
      <c r="AR9" s="28" t="s">
        <v>152</v>
      </c>
      <c r="AS9" s="28" t="s">
        <v>203</v>
      </c>
      <c r="AT9" s="28" t="s">
        <v>467</v>
      </c>
      <c r="AU9" s="28" t="s">
        <v>468</v>
      </c>
      <c r="AV9" s="28" t="s">
        <v>970</v>
      </c>
      <c r="AW9" s="28" t="s">
        <v>158</v>
      </c>
      <c r="AX9" s="28" t="s">
        <v>1262</v>
      </c>
      <c r="AY9" s="28" t="s">
        <v>1263</v>
      </c>
      <c r="AZ9" s="28" t="s">
        <v>1264</v>
      </c>
      <c r="BA9" s="408"/>
      <c r="BB9" s="408"/>
    </row>
    <row r="10" spans="1:233" s="40" customFormat="1" ht="225" customHeight="1" x14ac:dyDescent="0.25">
      <c r="A10" s="21"/>
      <c r="B10" s="123" t="str">
        <f>C10&amp;"-"&amp;E10</f>
        <v>R1-CO2</v>
      </c>
      <c r="C10" s="197" t="s">
        <v>188</v>
      </c>
      <c r="D10" s="178" t="s">
        <v>514</v>
      </c>
      <c r="E10" s="179" t="s">
        <v>485</v>
      </c>
      <c r="F10" s="183" t="s">
        <v>1293</v>
      </c>
      <c r="G10" s="37" t="s">
        <v>202</v>
      </c>
      <c r="H10" s="23" t="s">
        <v>202</v>
      </c>
      <c r="I10" s="18" t="s">
        <v>1243</v>
      </c>
      <c r="J10" s="80">
        <f>IF(I10="Asignado",15,IF(I10="No asignado",0,IF(I10=0,0)))</f>
        <v>15</v>
      </c>
      <c r="K10" s="18" t="s">
        <v>1244</v>
      </c>
      <c r="L10" s="80">
        <f>IF(K10="Adecuado",15,IF(K10="Inadecuado",0,IF(I10=0,0)))</f>
        <v>15</v>
      </c>
      <c r="M10" s="18" t="s">
        <v>1245</v>
      </c>
      <c r="N10" s="80">
        <f>IF(M10="Oportuna",15,IF(M10="Inoportuna",0,IF(I10=0,0)))</f>
        <v>15</v>
      </c>
      <c r="O10" s="18" t="s">
        <v>1246</v>
      </c>
      <c r="P10" s="80">
        <f t="shared" ref="P10:P70" si="0">IF(O10="Prevenir",15,IF(O10="Detectar",10,IF(O10="No es un control",0,IF(I10=0,0))))</f>
        <v>15</v>
      </c>
      <c r="Q10" s="18" t="s">
        <v>1247</v>
      </c>
      <c r="R10" s="80">
        <f t="shared" ref="R10:R70" si="1">IF(Q10="Confiable",15,IF(Q10="No confiable",0,IF(I10=0,0)))</f>
        <v>15</v>
      </c>
      <c r="S10" s="18" t="s">
        <v>1248</v>
      </c>
      <c r="T10" s="80">
        <f t="shared" ref="T10:T70" si="2">IF(S10="Se investigan y resuelven oportunamente",15,IF(S10="No se investigan y resuelven oportunamente",0,IF(I10=0,0)))</f>
        <v>15</v>
      </c>
      <c r="U10" s="18" t="s">
        <v>1249</v>
      </c>
      <c r="V10" s="80">
        <f t="shared" ref="V10:V70" si="3">IF(U10="Completa",10,IF(U10="Incompleta",5,IF(U10="No existe",0,IF(I10=0,0))))</f>
        <v>10</v>
      </c>
      <c r="W10" s="22">
        <f t="shared" ref="W10:W70" si="4">IF(G10=0," ",IF((J10+L10+N10+P10+R10+T10+V10)&gt;=0,(J10+L10+N10+P10+R10+T10+V10)))</f>
        <v>100</v>
      </c>
      <c r="X10" s="22" t="str">
        <f>IF(W10=" "," ",IF(AND(W10&gt;=0,W10&lt;=85),"Débil",IF(AND(W10&gt;=86,W10&lt;=95),"Moderado",IF(AND(W10&gt;=96,W10&lt;=100),"Fuerte"," "))))</f>
        <v>Fuerte</v>
      </c>
      <c r="Y10" s="22">
        <f t="shared" ref="Y10:Y70" si="5">IF(Z10="Siempre se ejecuta", 100,IF(Z10="Algunas veces se ejecuta",50,IF(Z10="No se ejecuta",0,"")))</f>
        <v>100</v>
      </c>
      <c r="Z10" s="24" t="s">
        <v>1250</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213">
        <f t="shared" ref="AK10:AK73" si="8">IFERROR(AVERAGEIFS($AJ$10:$AJ$249,$C$10:$C$249,C10)," ")</f>
        <v>1</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1294</v>
      </c>
      <c r="AP10" s="24" t="s">
        <v>1273</v>
      </c>
      <c r="AQ10" s="23" t="s">
        <v>1276</v>
      </c>
      <c r="AR10" s="20" t="s">
        <v>1277</v>
      </c>
      <c r="AS10" s="200" t="s">
        <v>1280</v>
      </c>
      <c r="AT10" s="20" t="s">
        <v>1282</v>
      </c>
      <c r="AU10" s="20" t="s">
        <v>1251</v>
      </c>
      <c r="AV10" s="20" t="s">
        <v>1252</v>
      </c>
      <c r="AW10" s="23" t="s">
        <v>1283</v>
      </c>
      <c r="AX10" s="177"/>
      <c r="AY10" s="446" t="s">
        <v>1308</v>
      </c>
      <c r="AZ10" s="177"/>
    </row>
    <row r="11" spans="1:233" s="40" customFormat="1" ht="158.25" customHeight="1" x14ac:dyDescent="0.25">
      <c r="A11" s="21"/>
      <c r="B11" s="123" t="str">
        <f t="shared" ref="B11:B71" si="9">C11&amp;"-"&amp;E11</f>
        <v>R1-CO1</v>
      </c>
      <c r="C11" s="197" t="s">
        <v>188</v>
      </c>
      <c r="D11" s="178" t="s">
        <v>515</v>
      </c>
      <c r="E11" s="179" t="s">
        <v>484</v>
      </c>
      <c r="F11" s="422" t="s">
        <v>1290</v>
      </c>
      <c r="G11" s="38" t="s">
        <v>202</v>
      </c>
      <c r="H11" s="23" t="s">
        <v>202</v>
      </c>
      <c r="I11" s="18" t="s">
        <v>1243</v>
      </c>
      <c r="J11" s="80">
        <f t="shared" ref="J11:J71" si="10">IF(I11="Asignado",15,IF(I11="No asignado",0,IF(I11=0,0)))</f>
        <v>15</v>
      </c>
      <c r="K11" s="18" t="s">
        <v>1244</v>
      </c>
      <c r="L11" s="80">
        <f t="shared" ref="L11:L71" si="11">IF(K11="Adecuado",15,IF(K11="Inadecuado",0,IF(I11=0,0)))</f>
        <v>15</v>
      </c>
      <c r="M11" s="18" t="s">
        <v>1245</v>
      </c>
      <c r="N11" s="80">
        <f t="shared" ref="N11:N71" si="12">IF(M11="Oportuna",15,IF(M11="Inoportuna",0,IF(I11=0,0)))</f>
        <v>15</v>
      </c>
      <c r="O11" s="18" t="s">
        <v>1246</v>
      </c>
      <c r="P11" s="80">
        <f t="shared" si="0"/>
        <v>15</v>
      </c>
      <c r="Q11" s="18" t="s">
        <v>1247</v>
      </c>
      <c r="R11" s="80">
        <f t="shared" si="1"/>
        <v>15</v>
      </c>
      <c r="S11" s="18" t="s">
        <v>1248</v>
      </c>
      <c r="T11" s="80">
        <f t="shared" si="2"/>
        <v>15</v>
      </c>
      <c r="U11" s="18" t="s">
        <v>1249</v>
      </c>
      <c r="V11" s="80">
        <f t="shared" si="3"/>
        <v>10</v>
      </c>
      <c r="W11" s="19">
        <f t="shared" si="4"/>
        <v>100</v>
      </c>
      <c r="X11" s="19" t="str">
        <f t="shared" ref="X11:X71" si="13">IF(W11=" "," ",IF(AND(W11&gt;=0,W11&lt;=85),"Débil",IF(AND(W11&gt;=86,W11&lt;=95),"Moderado",IF(AND(W11&gt;=96,W11&lt;=100),"Fuerte"," "))))</f>
        <v>Fuerte</v>
      </c>
      <c r="Y11" s="19">
        <f t="shared" si="5"/>
        <v>100</v>
      </c>
      <c r="Z11" s="23" t="s">
        <v>1250</v>
      </c>
      <c r="AA11" s="19" t="str">
        <f t="shared" ref="AA11:AA71" si="14">IF(Z11="Siempre se ejecuta","Fuerte",IF(Z11="Algunas veces se ejecuta","Moderado",IF(Z11="No se ejecuta", "Débil","")))</f>
        <v>Fuerte</v>
      </c>
      <c r="AB11" s="19" t="str">
        <f t="shared" ref="AB11:AB71" si="15">IF(AND(X11="Fuerte",AA11="Fuerte"),"Fuerte",IF(AND(X11="Fuerte",AA11="Moderado"),"Moderado",IF(AND(X11="Fuerte",AA11="Débil"),"Débil",IF(AND(X11="Moderado",AA11="Moderado"),"Moderado",IF(AND(X11="Moderado",AA11="Fuerte"),"Moderado",IF(AND(X11="Moderado",AA11="Débil"),"Débil",IF(X11="Débil","Débil"," ")))))))</f>
        <v>Fuerte</v>
      </c>
      <c r="AC11" s="19" t="str">
        <f t="shared" ref="AC11:AC71" si="16">IF(AB11="Fuerte","No",IF(AB11="Moderado","Sí",IF(AB11="Débil","Sí","")))</f>
        <v>No</v>
      </c>
      <c r="AD11" s="19">
        <f t="shared" ref="AD11:AD71" si="17">IFERROR(IF(Y11=" "," ",IF(Y11&gt;=0,(W11+Y11)/2))," ")</f>
        <v>100</v>
      </c>
      <c r="AE11" s="128">
        <f t="shared" si="6"/>
        <v>100</v>
      </c>
      <c r="AF11" s="19" t="str">
        <f t="shared" ref="AF11:AF71" si="18">IF(AE11=" "," ",IF(AE11=100,"Fuerte",IF(AE11&lt;50,"Débil",IF(AE11&gt;49,"Moderado"," "))))</f>
        <v>Fuerte</v>
      </c>
      <c r="AG11" s="50">
        <f t="shared" ref="AG11:AG71"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K11" s="213">
        <f t="shared" si="8"/>
        <v>1</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424" t="s">
        <v>1295</v>
      </c>
      <c r="AP11" s="23" t="s">
        <v>1274</v>
      </c>
      <c r="AQ11" s="23" t="s">
        <v>1275</v>
      </c>
      <c r="AR11" s="20" t="s">
        <v>1278</v>
      </c>
      <c r="AS11" s="425" t="s">
        <v>1279</v>
      </c>
      <c r="AT11" s="426" t="s">
        <v>1272</v>
      </c>
      <c r="AU11" s="20" t="s">
        <v>1251</v>
      </c>
      <c r="AV11" s="20" t="s">
        <v>1252</v>
      </c>
      <c r="AW11" s="23" t="s">
        <v>1283</v>
      </c>
      <c r="AX11" s="177"/>
      <c r="AY11" s="177" t="s">
        <v>1309</v>
      </c>
      <c r="AZ11" s="177"/>
    </row>
    <row r="12" spans="1:233" s="40" customFormat="1" ht="169.5" customHeight="1" x14ac:dyDescent="0.25">
      <c r="A12" s="21"/>
      <c r="B12" s="123" t="str">
        <f t="shared" si="9"/>
        <v>R1-CO3</v>
      </c>
      <c r="C12" s="197" t="s">
        <v>188</v>
      </c>
      <c r="D12" s="178" t="s">
        <v>516</v>
      </c>
      <c r="E12" s="179" t="s">
        <v>486</v>
      </c>
      <c r="F12" s="423" t="s">
        <v>1292</v>
      </c>
      <c r="G12" s="38" t="s">
        <v>202</v>
      </c>
      <c r="H12" s="23" t="s">
        <v>202</v>
      </c>
      <c r="I12" s="18" t="s">
        <v>1243</v>
      </c>
      <c r="J12" s="80">
        <f t="shared" si="10"/>
        <v>15</v>
      </c>
      <c r="K12" s="18" t="s">
        <v>1244</v>
      </c>
      <c r="L12" s="80">
        <f t="shared" si="11"/>
        <v>15</v>
      </c>
      <c r="M12" s="18" t="s">
        <v>1245</v>
      </c>
      <c r="N12" s="80">
        <f t="shared" si="12"/>
        <v>15</v>
      </c>
      <c r="O12" s="18" t="s">
        <v>1246</v>
      </c>
      <c r="P12" s="80">
        <f t="shared" si="0"/>
        <v>15</v>
      </c>
      <c r="Q12" s="18" t="s">
        <v>1247</v>
      </c>
      <c r="R12" s="80">
        <f t="shared" si="1"/>
        <v>15</v>
      </c>
      <c r="S12" s="18" t="s">
        <v>1248</v>
      </c>
      <c r="T12" s="80">
        <f t="shared" si="2"/>
        <v>15</v>
      </c>
      <c r="U12" s="18" t="s">
        <v>1249</v>
      </c>
      <c r="V12" s="80">
        <f t="shared" si="3"/>
        <v>10</v>
      </c>
      <c r="W12" s="19">
        <f t="shared" si="4"/>
        <v>100</v>
      </c>
      <c r="X12" s="19" t="str">
        <f t="shared" si="13"/>
        <v>Fuerte</v>
      </c>
      <c r="Y12" s="19">
        <f t="shared" si="5"/>
        <v>100</v>
      </c>
      <c r="Z12" s="23" t="s">
        <v>1250</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1</v>
      </c>
      <c r="AK12" s="213">
        <f t="shared" si="8"/>
        <v>1</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2"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2" si="21">IF(AM12="Zona Moderada","Reducir riesgo",IF(AM12="Zona Alta","Compartir riesgo",IF(AM12="Zona Extrema","Evitar riesgo"," ")))</f>
        <v>Reducir riesgo</v>
      </c>
      <c r="AO12" s="424" t="s">
        <v>1296</v>
      </c>
      <c r="AP12" s="23" t="s">
        <v>1274</v>
      </c>
      <c r="AQ12" s="23" t="s">
        <v>1275</v>
      </c>
      <c r="AR12" s="20" t="s">
        <v>1278</v>
      </c>
      <c r="AS12" s="200" t="s">
        <v>1281</v>
      </c>
      <c r="AT12" s="20" t="s">
        <v>1272</v>
      </c>
      <c r="AU12" s="20" t="s">
        <v>1251</v>
      </c>
      <c r="AV12" s="20" t="s">
        <v>1252</v>
      </c>
      <c r="AW12" s="23" t="s">
        <v>1283</v>
      </c>
      <c r="AX12" s="192"/>
      <c r="AY12" s="177" t="s">
        <v>1310</v>
      </c>
      <c r="AZ12" s="192"/>
    </row>
    <row r="13" spans="1:233" s="40" customFormat="1" ht="122.25" customHeight="1" x14ac:dyDescent="0.25">
      <c r="A13" s="21"/>
      <c r="B13" s="123" t="str">
        <f>C13&amp;"-"&amp;E13</f>
        <v>R1-CO4</v>
      </c>
      <c r="C13" s="197" t="s">
        <v>188</v>
      </c>
      <c r="D13" s="178" t="s">
        <v>517</v>
      </c>
      <c r="E13" s="179" t="s">
        <v>487</v>
      </c>
      <c r="F13" s="423" t="s">
        <v>1291</v>
      </c>
      <c r="G13" s="38" t="s">
        <v>202</v>
      </c>
      <c r="H13" s="23" t="s">
        <v>202</v>
      </c>
      <c r="I13" s="18" t="s">
        <v>1243</v>
      </c>
      <c r="J13" s="80">
        <f>IF(I13="Asignado",15,IF(I13="No asignado",0,IF(I13=0,0)))</f>
        <v>15</v>
      </c>
      <c r="K13" s="18" t="s">
        <v>1244</v>
      </c>
      <c r="L13" s="80">
        <f>IF(K13="Adecuado",15,IF(K13="Inadecuado",0,IF(I13=0,0)))</f>
        <v>15</v>
      </c>
      <c r="M13" s="18" t="s">
        <v>1245</v>
      </c>
      <c r="N13" s="80">
        <f>IF(M13="Oportuna",15,IF(M13="Inoportuna",0,IF(I13=0,0)))</f>
        <v>15</v>
      </c>
      <c r="O13" s="18" t="s">
        <v>1246</v>
      </c>
      <c r="P13" s="80">
        <f>IF(O13="Prevenir",15,IF(O13="Detectar",10,IF(O13="No es un control",0,IF(I13=0,0))))</f>
        <v>15</v>
      </c>
      <c r="Q13" s="18" t="s">
        <v>1247</v>
      </c>
      <c r="R13" s="80">
        <f>IF(Q13="Confiable",15,IF(Q13="No confiable",0,IF(I13=0,0)))</f>
        <v>15</v>
      </c>
      <c r="S13" s="18" t="s">
        <v>1248</v>
      </c>
      <c r="T13" s="80">
        <f>IF(S13="Se investigan y resuelven oportunamente",15,IF(S13="No se investigan y resuelven oportunamente",0,IF(I13=0,0)))</f>
        <v>15</v>
      </c>
      <c r="U13" s="18" t="s">
        <v>1249</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1250</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1</v>
      </c>
      <c r="AK13" s="50">
        <f t="shared" si="8"/>
        <v>1</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77" t="s">
        <v>1297</v>
      </c>
      <c r="AP13" s="18" t="s">
        <v>1298</v>
      </c>
      <c r="AQ13" s="18" t="s">
        <v>1299</v>
      </c>
      <c r="AR13" s="191" t="s">
        <v>1300</v>
      </c>
      <c r="AS13" s="198" t="s">
        <v>1301</v>
      </c>
      <c r="AT13" s="18" t="s">
        <v>1298</v>
      </c>
      <c r="AU13" s="18" t="s">
        <v>1299</v>
      </c>
      <c r="AV13" s="191" t="s">
        <v>1252</v>
      </c>
      <c r="AW13" s="18" t="s">
        <v>1302</v>
      </c>
      <c r="AX13" s="177"/>
      <c r="AY13" s="177" t="s">
        <v>1311</v>
      </c>
      <c r="AZ13" s="21"/>
    </row>
    <row r="14" spans="1:233" s="40" customFormat="1" ht="157.5" customHeight="1" x14ac:dyDescent="0.25">
      <c r="A14" s="21"/>
      <c r="B14" s="123" t="str">
        <f t="shared" si="9"/>
        <v>-</v>
      </c>
      <c r="C14" s="197"/>
      <c r="D14" s="178"/>
      <c r="E14" s="179"/>
      <c r="F14" s="183"/>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19"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20"/>
        <v xml:space="preserve"> </v>
      </c>
      <c r="AN14" s="22" t="str">
        <f t="shared" si="21"/>
        <v xml:space="preserve"> </v>
      </c>
      <c r="AO14" s="190"/>
      <c r="AP14" s="27"/>
      <c r="AQ14" s="18"/>
      <c r="AR14" s="191"/>
      <c r="AS14" s="191"/>
      <c r="AT14" s="191"/>
      <c r="AU14" s="191"/>
      <c r="AV14" s="191"/>
      <c r="AW14" s="192"/>
      <c r="AX14" s="192"/>
      <c r="AY14" s="192"/>
      <c r="AZ14" s="192"/>
    </row>
    <row r="15" spans="1:233" s="40" customFormat="1" ht="153" customHeight="1" x14ac:dyDescent="0.25">
      <c r="A15" s="21"/>
      <c r="B15" s="124" t="str">
        <f t="shared" si="9"/>
        <v>-</v>
      </c>
      <c r="C15" s="197"/>
      <c r="D15" s="178"/>
      <c r="E15" s="179"/>
      <c r="F15" s="176"/>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9"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20"/>
        <v xml:space="preserve"> </v>
      </c>
      <c r="AN15" s="22" t="str">
        <f t="shared" si="21"/>
        <v xml:space="preserve"> </v>
      </c>
      <c r="AO15" s="192"/>
      <c r="AP15" s="18"/>
      <c r="AQ15" s="18"/>
      <c r="AR15" s="191"/>
      <c r="AS15" s="191"/>
      <c r="AT15" s="191"/>
      <c r="AU15" s="191"/>
      <c r="AV15" s="191"/>
      <c r="AW15" s="192"/>
      <c r="AX15" s="192"/>
      <c r="AY15" s="192"/>
      <c r="AZ15" s="192"/>
    </row>
    <row r="16" spans="1:233" s="40" customFormat="1" ht="126.75" customHeight="1" x14ac:dyDescent="0.25">
      <c r="A16" s="21"/>
      <c r="B16" s="123" t="str">
        <f t="shared" si="9"/>
        <v>-</v>
      </c>
      <c r="C16" s="197"/>
      <c r="D16" s="178"/>
      <c r="E16" s="179"/>
      <c r="F16" s="208"/>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
      <c r="AP16" s="18"/>
      <c r="AQ16" s="18"/>
      <c r="AR16" s="191"/>
      <c r="AS16" s="191"/>
      <c r="AT16" s="191"/>
      <c r="AU16" s="18"/>
      <c r="AV16" s="191"/>
      <c r="AW16" s="192"/>
      <c r="AX16" s="192"/>
      <c r="AY16" s="177"/>
      <c r="AZ16" s="177"/>
    </row>
    <row r="17" spans="1:52" s="40" customFormat="1" ht="144" customHeight="1" x14ac:dyDescent="0.25">
      <c r="A17" s="21"/>
      <c r="B17" s="123" t="str">
        <f t="shared" si="9"/>
        <v>-</v>
      </c>
      <c r="C17" s="197"/>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7"/>
      <c r="AP17" s="177"/>
      <c r="AQ17" s="23"/>
      <c r="AR17" s="20"/>
      <c r="AS17" s="177"/>
      <c r="AT17" s="23"/>
      <c r="AU17" s="177"/>
      <c r="AV17" s="23"/>
      <c r="AW17" s="177"/>
      <c r="AX17" s="177"/>
      <c r="AY17" s="177"/>
      <c r="AZ17" s="192"/>
    </row>
    <row r="18" spans="1:52" s="48" customFormat="1" ht="131.25" customHeight="1" x14ac:dyDescent="0.3">
      <c r="A18" s="75"/>
      <c r="B18" s="123" t="str">
        <f t="shared" si="9"/>
        <v>-</v>
      </c>
      <c r="C18" s="197"/>
      <c r="D18" s="178"/>
      <c r="E18" s="179"/>
      <c r="F18" s="17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7"/>
      <c r="AP18" s="177"/>
      <c r="AQ18" s="23"/>
      <c r="AR18" s="23"/>
      <c r="AS18" s="177"/>
      <c r="AT18" s="23"/>
      <c r="AU18" s="177"/>
      <c r="AV18" s="23"/>
      <c r="AW18" s="177"/>
      <c r="AX18" s="177"/>
      <c r="AY18" s="177"/>
      <c r="AZ18" s="192"/>
    </row>
    <row r="19" spans="1:52" s="48" customFormat="1" ht="138.75" customHeight="1" x14ac:dyDescent="0.3">
      <c r="A19" s="75"/>
      <c r="B19" s="123" t="str">
        <f t="shared" si="9"/>
        <v>-</v>
      </c>
      <c r="C19" s="197"/>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177"/>
      <c r="AR19" s="23"/>
      <c r="AS19" s="177"/>
      <c r="AT19" s="177"/>
      <c r="AU19" s="23"/>
      <c r="AV19" s="23"/>
      <c r="AW19" s="177"/>
      <c r="AX19" s="199"/>
      <c r="AY19" s="199"/>
      <c r="AZ19" s="177"/>
    </row>
    <row r="20" spans="1:52" s="48" customFormat="1" ht="183" customHeight="1" x14ac:dyDescent="0.3">
      <c r="A20" s="75"/>
      <c r="B20" s="123" t="str">
        <f t="shared" si="9"/>
        <v>-</v>
      </c>
      <c r="C20" s="197"/>
      <c r="D20" s="178"/>
      <c r="E20" s="179"/>
      <c r="F20" s="20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99"/>
      <c r="AP20" s="199"/>
      <c r="AQ20" s="199"/>
      <c r="AR20" s="21"/>
      <c r="AS20" s="199"/>
      <c r="AT20" s="177"/>
      <c r="AU20" s="23"/>
      <c r="AV20" s="21"/>
      <c r="AW20" s="177"/>
      <c r="AX20" s="177"/>
      <c r="AY20" s="177"/>
      <c r="AZ20" s="177"/>
    </row>
    <row r="21" spans="1:52" ht="199.5" customHeight="1" x14ac:dyDescent="0.3">
      <c r="B21" s="123" t="str">
        <f t="shared" si="9"/>
        <v>-</v>
      </c>
      <c r="C21" s="197"/>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24"/>
      <c r="AQ21" s="177"/>
      <c r="AR21" s="20"/>
      <c r="AS21" s="200"/>
      <c r="AT21" s="20"/>
      <c r="AU21" s="20"/>
      <c r="AV21" s="20"/>
      <c r="AW21" s="177"/>
      <c r="AX21" s="23"/>
      <c r="AY21" s="177"/>
      <c r="AZ21" s="177"/>
    </row>
    <row r="22" spans="1:52" ht="210.75" customHeight="1" x14ac:dyDescent="0.3">
      <c r="B22" s="123" t="str">
        <f t="shared" si="9"/>
        <v>-</v>
      </c>
      <c r="C22" s="197"/>
      <c r="D22" s="178"/>
      <c r="E22" s="179"/>
      <c r="F22" s="176"/>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24"/>
      <c r="AQ22" s="23"/>
      <c r="AR22" s="20"/>
      <c r="AS22" s="200"/>
      <c r="AT22" s="20"/>
      <c r="AU22" s="20"/>
      <c r="AV22" s="20"/>
      <c r="AW22" s="177"/>
      <c r="AX22" s="177"/>
      <c r="AY22" s="177"/>
      <c r="AZ22" s="177"/>
    </row>
    <row r="23" spans="1:52" ht="208.5" customHeight="1" x14ac:dyDescent="0.3">
      <c r="B23" s="123" t="str">
        <f t="shared" si="9"/>
        <v>-</v>
      </c>
      <c r="C23" s="197"/>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3"/>
      <c r="AQ23" s="23"/>
      <c r="AR23" s="20"/>
      <c r="AS23" s="200"/>
      <c r="AT23" s="20"/>
      <c r="AU23" s="20"/>
      <c r="AV23" s="20"/>
      <c r="AW23" s="177"/>
      <c r="AX23" s="177"/>
      <c r="AY23" s="177"/>
      <c r="AZ23" s="177"/>
    </row>
    <row r="24" spans="1:52" ht="208.5" customHeight="1" x14ac:dyDescent="0.3">
      <c r="B24" s="123" t="str">
        <f t="shared" si="9"/>
        <v>-</v>
      </c>
      <c r="C24" s="197"/>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07"/>
      <c r="AQ24" s="23"/>
      <c r="AR24" s="20"/>
      <c r="AS24" s="200"/>
      <c r="AT24" s="20"/>
      <c r="AU24" s="20"/>
      <c r="AV24" s="20"/>
      <c r="AW24" s="177"/>
      <c r="AX24" s="177"/>
      <c r="AY24" s="177"/>
      <c r="AZ24" s="177"/>
    </row>
    <row r="25" spans="1:52" ht="212.25" customHeight="1" x14ac:dyDescent="0.3">
      <c r="B25" s="123" t="str">
        <f t="shared" si="9"/>
        <v>-</v>
      </c>
      <c r="C25" s="197"/>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0"/>
      <c r="AT25" s="20"/>
      <c r="AU25" s="20"/>
      <c r="AV25" s="20"/>
      <c r="AW25" s="177"/>
      <c r="AX25" s="177"/>
      <c r="AY25" s="177"/>
      <c r="AZ25" s="177"/>
    </row>
    <row r="26" spans="1:52" ht="83.25" customHeight="1" x14ac:dyDescent="0.3">
      <c r="B26" s="123" t="str">
        <f t="shared" si="9"/>
        <v>-</v>
      </c>
      <c r="C26" s="197"/>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177"/>
      <c r="AQ26" s="177"/>
      <c r="AR26" s="23"/>
      <c r="AS26" s="177"/>
      <c r="AT26" s="177"/>
      <c r="AU26" s="23"/>
      <c r="AV26" s="23"/>
      <c r="AW26" s="177"/>
      <c r="AX26" s="199"/>
      <c r="AY26" s="199"/>
      <c r="AZ26" s="21"/>
    </row>
    <row r="27" spans="1:52" ht="73.5" customHeight="1" x14ac:dyDescent="0.3">
      <c r="B27" s="123" t="str">
        <f t="shared" si="9"/>
        <v>-</v>
      </c>
      <c r="C27" s="197"/>
      <c r="D27" s="178"/>
      <c r="E27" s="179"/>
      <c r="F27" s="20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99"/>
      <c r="AP27" s="199"/>
      <c r="AQ27" s="199"/>
      <c r="AR27" s="21"/>
      <c r="AS27" s="199"/>
      <c r="AT27" s="177"/>
      <c r="AU27" s="23"/>
      <c r="AV27" s="21"/>
      <c r="AW27" s="177"/>
      <c r="AX27" s="177"/>
      <c r="AY27" s="177"/>
      <c r="AZ27" s="21"/>
    </row>
    <row r="28" spans="1:52" ht="49.5" customHeight="1" x14ac:dyDescent="0.3">
      <c r="B28" s="123" t="str">
        <f t="shared" si="9"/>
        <v>-</v>
      </c>
      <c r="C28" s="197"/>
      <c r="D28" s="178"/>
      <c r="E28" s="179"/>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x14ac:dyDescent="0.3">
      <c r="B29" s="123" t="str">
        <f t="shared" si="9"/>
        <v>-</v>
      </c>
      <c r="C29" s="197"/>
      <c r="D29" s="178"/>
      <c r="E29" s="179"/>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x14ac:dyDescent="0.3">
      <c r="B30" s="123" t="str">
        <f t="shared" si="9"/>
        <v>-</v>
      </c>
      <c r="C30" s="197"/>
      <c r="D30" s="178"/>
      <c r="E30" s="179"/>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x14ac:dyDescent="0.3">
      <c r="B31" s="123" t="str">
        <f t="shared" si="9"/>
        <v>-</v>
      </c>
      <c r="C31" s="197"/>
      <c r="D31" s="178"/>
      <c r="E31" s="179"/>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x14ac:dyDescent="0.3">
      <c r="B32" s="123" t="str">
        <f t="shared" si="9"/>
        <v>-</v>
      </c>
      <c r="C32" s="197"/>
      <c r="D32" s="178"/>
      <c r="E32" s="179"/>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x14ac:dyDescent="0.3">
      <c r="B33" s="123" t="str">
        <f t="shared" si="9"/>
        <v>-</v>
      </c>
      <c r="C33" s="197"/>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ref="P71:P134" si="22">IF(O71="Prevenir",15,IF(O71="Detectar",10,IF(O71="No es un control",0,IF(I71=0,0))))</f>
        <v>0</v>
      </c>
      <c r="Q71" s="18"/>
      <c r="R71" s="80">
        <f t="shared" ref="R71:R134" si="23">IF(Q71="Confiable",15,IF(Q71="No confiable",0,IF(I71=0,0)))</f>
        <v>0</v>
      </c>
      <c r="S71" s="18"/>
      <c r="T71" s="80">
        <f t="shared" ref="T71:T134" si="24">IF(S71="Se investigan y resuelven oportunamente",15,IF(S71="No se investigan y resuelven oportunamente",0,IF(I71=0,0)))</f>
        <v>0</v>
      </c>
      <c r="U71" s="18"/>
      <c r="V71" s="80">
        <f t="shared" ref="V71:V134" si="25">IF(U71="Completa",10,IF(U71="Incompleta",5,IF(U71="No existe",0,IF(I71=0,0))))</f>
        <v>0</v>
      </c>
      <c r="W71" s="19" t="str">
        <f t="shared" ref="W71:W134" si="26">IF(G71=0," ",IF((J71+L71+N71+P71+R71+T71+V71)&gt;=0,(J71+L71+N71+P71+R71+T71+V71)))</f>
        <v xml:space="preserve"> </v>
      </c>
      <c r="X71" s="19" t="str">
        <f t="shared" si="13"/>
        <v xml:space="preserve"> </v>
      </c>
      <c r="Y71" s="19" t="str">
        <f t="shared" ref="Y71:Y134" si="27">IF(Z71="Siempre se ejecuta", 100,IF(Z71="Algunas veces se ejecuta",50,IF(Z71="No se ejecuta",0,"")))</f>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ref="B72:B135" si="28">C72&amp;"-"&amp;E72</f>
        <v>-</v>
      </c>
      <c r="C72" s="18"/>
      <c r="D72" s="24"/>
      <c r="E72" s="23"/>
      <c r="F72" s="132"/>
      <c r="G72" s="131"/>
      <c r="H72" s="23"/>
      <c r="I72" s="18"/>
      <c r="J72" s="80">
        <f t="shared" ref="J72:J135" si="29">IF(I72="Asignado",15,IF(I72="No asignado",0,IF(I72=0,0)))</f>
        <v>0</v>
      </c>
      <c r="K72" s="18"/>
      <c r="L72" s="80">
        <f t="shared" ref="L72:L135" si="30">IF(K72="Adecuado",15,IF(K72="Inadecuado",0,IF(I72=0,0)))</f>
        <v>0</v>
      </c>
      <c r="M72" s="18"/>
      <c r="N72" s="80">
        <f t="shared" ref="N72:N135" si="31">IF(M72="Oportuna",15,IF(M72="Inoportuna",0,IF(I72=0,0)))</f>
        <v>0</v>
      </c>
      <c r="O72" s="18"/>
      <c r="P72" s="80">
        <f t="shared" si="22"/>
        <v>0</v>
      </c>
      <c r="Q72" s="18"/>
      <c r="R72" s="80">
        <f t="shared" si="23"/>
        <v>0</v>
      </c>
      <c r="S72" s="18"/>
      <c r="T72" s="80">
        <f t="shared" si="24"/>
        <v>0</v>
      </c>
      <c r="U72" s="18"/>
      <c r="V72" s="80">
        <f t="shared" si="25"/>
        <v>0</v>
      </c>
      <c r="W72" s="19" t="str">
        <f t="shared" si="26"/>
        <v xml:space="preserve"> </v>
      </c>
      <c r="X72" s="19" t="str">
        <f t="shared" ref="X72:X135" si="32">IF(W72=" "," ",IF(AND(W72&gt;=0,W72&lt;=85),"Débil",IF(AND(W72&gt;=86,W72&lt;=95),"Moderado",IF(AND(W72&gt;=96,W72&lt;=100),"Fuerte"," "))))</f>
        <v xml:space="preserve"> </v>
      </c>
      <c r="Y72" s="19" t="str">
        <f t="shared" si="27"/>
        <v/>
      </c>
      <c r="Z72" s="23"/>
      <c r="AA72" s="19" t="str">
        <f t="shared" ref="AA72:AA135" si="33">IF(Z72="Siempre se ejecuta","Fuerte",IF(Z72="Algunas veces se ejecuta","Moderado",IF(Z72="No se ejecuta", "Débil","")))</f>
        <v/>
      </c>
      <c r="AB72" s="19" t="str">
        <f t="shared" ref="AB72:AB135" si="34">IF(AND(X72="Fuerte",AA72="Fuerte"),"Fuerte",IF(AND(X72="Fuerte",AA72="Moderado"),"Moderado",IF(AND(X72="Fuerte",AA72="Débil"),"Débil",IF(AND(X72="Moderado",AA72="Moderado"),"Moderado",IF(AND(X72="Moderado",AA72="Fuerte"),"Moderado",IF(AND(X72="Moderado",AA72="Débil"),"Débil",IF(X72="Débil","Débil"," ")))))))</f>
        <v xml:space="preserve"> </v>
      </c>
      <c r="AC72" s="19" t="str">
        <f t="shared" ref="AC72:AC135" si="35">IF(AB72="Fuerte","No",IF(AB72="Moderado","Sí",IF(AB72="Débil","Sí","")))</f>
        <v/>
      </c>
      <c r="AD72" s="19" t="str">
        <f t="shared" ref="AD72:AD135" si="36">IFERROR(IF(Y72=" "," ",IF(Y72&gt;=0,(W72+Y72)/2))," ")</f>
        <v xml:space="preserve"> </v>
      </c>
      <c r="AE72" s="128" t="str">
        <f t="shared" si="6"/>
        <v xml:space="preserve"> </v>
      </c>
      <c r="AF72" s="19" t="str">
        <f t="shared" ref="AF72:AF135" si="37">IF(AE72=" "," ",IF(AE72=100,"Fuerte",IF(AE72&lt;50,"Débil",IF(AE72&gt;49,"Moderado"," "))))</f>
        <v xml:space="preserve"> </v>
      </c>
      <c r="AG72" s="50">
        <f t="shared" ref="AG72:AG135" si="38">IF(OR(AND(AF72="Fuerte",G72="No disminuye"),AND(AF72="Moderado",G72="No disminuye")),0,IF(AND(AF72="Fuerte",G72="Directamente"),2,IF(AND(AF72="Moderado",G72="Directamente"),1,0)))</f>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28"/>
        <v>-</v>
      </c>
      <c r="C73" s="18"/>
      <c r="D73" s="24"/>
      <c r="E73" s="23"/>
      <c r="F73" s="132"/>
      <c r="G73" s="131"/>
      <c r="H73" s="23"/>
      <c r="I73" s="18"/>
      <c r="J73" s="80">
        <f t="shared" si="29"/>
        <v>0</v>
      </c>
      <c r="K73" s="18"/>
      <c r="L73" s="80">
        <f t="shared" si="30"/>
        <v>0</v>
      </c>
      <c r="M73" s="18"/>
      <c r="N73" s="80">
        <f t="shared" si="31"/>
        <v>0</v>
      </c>
      <c r="O73" s="18"/>
      <c r="P73" s="80">
        <f t="shared" si="22"/>
        <v>0</v>
      </c>
      <c r="Q73" s="18"/>
      <c r="R73" s="80">
        <f t="shared" si="23"/>
        <v>0</v>
      </c>
      <c r="S73" s="18"/>
      <c r="T73" s="80">
        <f t="shared" si="24"/>
        <v>0</v>
      </c>
      <c r="U73" s="18"/>
      <c r="V73" s="80">
        <f t="shared" si="25"/>
        <v>0</v>
      </c>
      <c r="W73" s="19" t="str">
        <f t="shared" si="26"/>
        <v xml:space="preserve"> </v>
      </c>
      <c r="X73" s="19" t="str">
        <f t="shared" si="32"/>
        <v xml:space="preserve"> </v>
      </c>
      <c r="Y73" s="19" t="str">
        <f t="shared" si="27"/>
        <v/>
      </c>
      <c r="Z73" s="23"/>
      <c r="AA73" s="19" t="str">
        <f t="shared" si="33"/>
        <v/>
      </c>
      <c r="AB73" s="19" t="str">
        <f t="shared" si="34"/>
        <v xml:space="preserve"> </v>
      </c>
      <c r="AC73" s="19" t="str">
        <f t="shared" si="35"/>
        <v/>
      </c>
      <c r="AD73" s="19" t="str">
        <f t="shared" si="36"/>
        <v xml:space="preserve"> </v>
      </c>
      <c r="AE73" s="128" t="str">
        <f t="shared" si="6"/>
        <v xml:space="preserve"> </v>
      </c>
      <c r="AF73" s="19" t="str">
        <f t="shared" si="37"/>
        <v xml:space="preserve"> </v>
      </c>
      <c r="AG73" s="50">
        <f t="shared" si="38"/>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ref="AM73:AM136" si="39">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22" t="str">
        <f t="shared" ref="AN73:AN136" si="40">IF(AM73="Zona Moderada","Reducir riesgo",IF(AM73="Zona Alta","Compartir riesgo",IF(AM73="Zona Extrema","Evitar riesgo"," ")))</f>
        <v xml:space="preserve"> </v>
      </c>
      <c r="AO73" s="76"/>
      <c r="AP73" s="76"/>
      <c r="AQ73" s="76"/>
      <c r="AR73" s="76"/>
      <c r="AS73" s="76"/>
      <c r="AT73" s="76"/>
      <c r="AU73" s="76"/>
      <c r="AV73" s="76"/>
      <c r="AW73" s="76"/>
      <c r="AX73" s="76"/>
      <c r="AY73" s="76"/>
      <c r="AZ73" s="76"/>
    </row>
    <row r="74" spans="2:52" ht="57.75" customHeight="1" x14ac:dyDescent="0.3">
      <c r="B74" s="123" t="str">
        <f t="shared" si="28"/>
        <v>-</v>
      </c>
      <c r="C74" s="18"/>
      <c r="D74" s="24"/>
      <c r="E74" s="23"/>
      <c r="F74" s="132"/>
      <c r="G74" s="131"/>
      <c r="H74" s="23"/>
      <c r="I74" s="18"/>
      <c r="J74" s="80">
        <f t="shared" si="29"/>
        <v>0</v>
      </c>
      <c r="K74" s="18"/>
      <c r="L74" s="80">
        <f t="shared" si="30"/>
        <v>0</v>
      </c>
      <c r="M74" s="18"/>
      <c r="N74" s="80">
        <f t="shared" si="31"/>
        <v>0</v>
      </c>
      <c r="O74" s="18"/>
      <c r="P74" s="80">
        <f t="shared" si="22"/>
        <v>0</v>
      </c>
      <c r="Q74" s="18"/>
      <c r="R74" s="80">
        <f t="shared" si="23"/>
        <v>0</v>
      </c>
      <c r="S74" s="18"/>
      <c r="T74" s="80">
        <f t="shared" si="24"/>
        <v>0</v>
      </c>
      <c r="U74" s="18"/>
      <c r="V74" s="80">
        <f t="shared" si="25"/>
        <v>0</v>
      </c>
      <c r="W74" s="19" t="str">
        <f t="shared" si="26"/>
        <v xml:space="preserve"> </v>
      </c>
      <c r="X74" s="19" t="str">
        <f t="shared" si="32"/>
        <v xml:space="preserve"> </v>
      </c>
      <c r="Y74" s="19" t="str">
        <f t="shared" si="27"/>
        <v/>
      </c>
      <c r="Z74" s="23"/>
      <c r="AA74" s="19" t="str">
        <f t="shared" si="33"/>
        <v/>
      </c>
      <c r="AB74" s="19" t="str">
        <f t="shared" si="34"/>
        <v xml:space="preserve"> </v>
      </c>
      <c r="AC74" s="19" t="str">
        <f t="shared" si="35"/>
        <v/>
      </c>
      <c r="AD74" s="19" t="str">
        <f t="shared" si="36"/>
        <v xml:space="preserve"> </v>
      </c>
      <c r="AE74" s="128" t="str">
        <f t="shared" ref="AE74:AE137" si="41">IFERROR(IF(AD74=" "," ",IF(AVERAGE($AD$10:$AD$250)&gt;=0,AVERAGEIFS($AD$10:$AD$249,$C$10:$C$249,C74))),"  ")</f>
        <v xml:space="preserve"> </v>
      </c>
      <c r="AF74" s="19" t="str">
        <f t="shared" si="37"/>
        <v xml:space="preserve"> </v>
      </c>
      <c r="AG74" s="50">
        <f t="shared" si="38"/>
        <v>0</v>
      </c>
      <c r="AH74" s="50" t="str">
        <f t="shared" ref="AH74:AH137" si="42">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ref="AK74:AK137" si="43">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39"/>
        <v xml:space="preserve"> </v>
      </c>
      <c r="AN74" s="22" t="str">
        <f t="shared" si="40"/>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41"/>
        <v xml:space="preserve"> </v>
      </c>
      <c r="AF75" s="19" t="str">
        <f t="shared" si="37"/>
        <v xml:space="preserve"> </v>
      </c>
      <c r="AG75" s="50">
        <f t="shared" si="38"/>
        <v>0</v>
      </c>
      <c r="AH75" s="50" t="str">
        <f t="shared" si="42"/>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43"/>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si="39"/>
        <v xml:space="preserve"> </v>
      </c>
      <c r="AN75" s="22" t="str">
        <f t="shared" si="40"/>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41"/>
        <v xml:space="preserve"> </v>
      </c>
      <c r="AF76" s="19" t="str">
        <f t="shared" si="37"/>
        <v xml:space="preserve"> </v>
      </c>
      <c r="AG76" s="50">
        <f t="shared" si="38"/>
        <v>0</v>
      </c>
      <c r="AH76" s="50" t="str">
        <f t="shared" si="42"/>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43"/>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si="41"/>
        <v xml:space="preserve"> </v>
      </c>
      <c r="AF77" s="19" t="str">
        <f t="shared" si="37"/>
        <v xml:space="preserve"> </v>
      </c>
      <c r="AG77" s="50">
        <f t="shared" si="38"/>
        <v>0</v>
      </c>
      <c r="AH77" s="50" t="str">
        <f t="shared" si="42"/>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si="43"/>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ref="P135:P198" si="44">IF(O135="Prevenir",15,IF(O135="Detectar",10,IF(O135="No es un control",0,IF(I135=0,0))))</f>
        <v>0</v>
      </c>
      <c r="Q135" s="18"/>
      <c r="R135" s="80">
        <f t="shared" ref="R135:R198" si="45">IF(Q135="Confiable",15,IF(Q135="No confiable",0,IF(I135=0,0)))</f>
        <v>0</v>
      </c>
      <c r="S135" s="18"/>
      <c r="T135" s="80">
        <f t="shared" ref="T135:T198" si="46">IF(S135="Se investigan y resuelven oportunamente",15,IF(S135="No se investigan y resuelven oportunamente",0,IF(I135=0,0)))</f>
        <v>0</v>
      </c>
      <c r="U135" s="18"/>
      <c r="V135" s="80">
        <f t="shared" ref="V135:V198" si="47">IF(U135="Completa",10,IF(U135="Incompleta",5,IF(U135="No existe",0,IF(I135=0,0))))</f>
        <v>0</v>
      </c>
      <c r="W135" s="19" t="str">
        <f t="shared" ref="W135:W198" si="48">IF(G135=0," ",IF((J135+L135+N135+P135+R135+T135+V135)&gt;=0,(J135+L135+N135+P135+R135+T135+V135)))</f>
        <v xml:space="preserve"> </v>
      </c>
      <c r="X135" s="19" t="str">
        <f t="shared" si="32"/>
        <v xml:space="preserve"> </v>
      </c>
      <c r="Y135" s="19" t="str">
        <f t="shared" ref="Y135:Y198" si="49">IF(Z135="Siempre se ejecuta", 100,IF(Z135="Algunas veces se ejecuta",50,IF(Z135="No se ejecuta",0,"")))</f>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ref="B136:B199" si="50">C136&amp;"-"&amp;E136</f>
        <v>-</v>
      </c>
      <c r="C136" s="18"/>
      <c r="D136" s="24"/>
      <c r="E136" s="23"/>
      <c r="F136" s="132"/>
      <c r="G136" s="131"/>
      <c r="H136" s="23"/>
      <c r="I136" s="18"/>
      <c r="J136" s="80">
        <f t="shared" ref="J136:J199" si="51">IF(I136="Asignado",15,IF(I136="No asignado",0,IF(I136=0,0)))</f>
        <v>0</v>
      </c>
      <c r="K136" s="18"/>
      <c r="L136" s="80">
        <f t="shared" ref="L136:L199" si="52">IF(K136="Adecuado",15,IF(K136="Inadecuado",0,IF(I136=0,0)))</f>
        <v>0</v>
      </c>
      <c r="M136" s="18"/>
      <c r="N136" s="80">
        <f t="shared" ref="N136:N199" si="53">IF(M136="Oportuna",15,IF(M136="Inoportuna",0,IF(I136=0,0)))</f>
        <v>0</v>
      </c>
      <c r="O136" s="18"/>
      <c r="P136" s="80">
        <f t="shared" si="44"/>
        <v>0</v>
      </c>
      <c r="Q136" s="18"/>
      <c r="R136" s="80">
        <f t="shared" si="45"/>
        <v>0</v>
      </c>
      <c r="S136" s="18"/>
      <c r="T136" s="80">
        <f t="shared" si="46"/>
        <v>0</v>
      </c>
      <c r="U136" s="18"/>
      <c r="V136" s="80">
        <f t="shared" si="47"/>
        <v>0</v>
      </c>
      <c r="W136" s="19" t="str">
        <f t="shared" si="48"/>
        <v xml:space="preserve"> </v>
      </c>
      <c r="X136" s="19" t="str">
        <f t="shared" ref="X136:X199" si="54">IF(W136=" "," ",IF(AND(W136&gt;=0,W136&lt;=85),"Débil",IF(AND(W136&gt;=86,W136&lt;=95),"Moderado",IF(AND(W136&gt;=96,W136&lt;=100),"Fuerte"," "))))</f>
        <v xml:space="preserve"> </v>
      </c>
      <c r="Y136" s="19" t="str">
        <f t="shared" si="49"/>
        <v/>
      </c>
      <c r="Z136" s="23"/>
      <c r="AA136" s="19" t="str">
        <f t="shared" ref="AA136:AA199" si="55">IF(Z136="Siempre se ejecuta","Fuerte",IF(Z136="Algunas veces se ejecuta","Moderado",IF(Z136="No se ejecuta", "Débil","")))</f>
        <v/>
      </c>
      <c r="AB136" s="19" t="str">
        <f t="shared" ref="AB136:AB199" si="56">IF(AND(X136="Fuerte",AA136="Fuerte"),"Fuerte",IF(AND(X136="Fuerte",AA136="Moderado"),"Moderado",IF(AND(X136="Fuerte",AA136="Débil"),"Débil",IF(AND(X136="Moderado",AA136="Moderado"),"Moderado",IF(AND(X136="Moderado",AA136="Fuerte"),"Moderado",IF(AND(X136="Moderado",AA136="Débil"),"Débil",IF(X136="Débil","Débil"," ")))))))</f>
        <v xml:space="preserve"> </v>
      </c>
      <c r="AC136" s="19" t="str">
        <f t="shared" ref="AC136:AC199" si="57">IF(AB136="Fuerte","No",IF(AB136="Moderado","Sí",IF(AB136="Débil","Sí","")))</f>
        <v/>
      </c>
      <c r="AD136" s="19" t="str">
        <f t="shared" ref="AD136:AD199" si="58">IFERROR(IF(Y136=" "," ",IF(Y136&gt;=0,(W136+Y136)/2))," ")</f>
        <v xml:space="preserve"> </v>
      </c>
      <c r="AE136" s="128" t="str">
        <f t="shared" si="41"/>
        <v xml:space="preserve"> </v>
      </c>
      <c r="AF136" s="19" t="str">
        <f t="shared" ref="AF136:AF199" si="59">IF(AE136=" "," ",IF(AE136=100,"Fuerte",IF(AE136&lt;50,"Débil",IF(AE136&gt;49,"Moderado"," "))))</f>
        <v xml:space="preserve"> </v>
      </c>
      <c r="AG136" s="50">
        <f t="shared" ref="AG136:AG199" si="60">IF(OR(AND(AF136="Fuerte",G136="No disminuye"),AND(AF136="Moderado",G136="No disminuye")),0,IF(AND(AF136="Fuerte",G136="Directamente"),2,IF(AND(AF136="Moderado",G136="Directamente"),1,0)))</f>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si="44"/>
        <v>0</v>
      </c>
      <c r="Q137" s="18"/>
      <c r="R137" s="80">
        <f t="shared" si="45"/>
        <v>0</v>
      </c>
      <c r="S137" s="18"/>
      <c r="T137" s="80">
        <f t="shared" si="46"/>
        <v>0</v>
      </c>
      <c r="U137" s="18"/>
      <c r="V137" s="80">
        <f t="shared" si="47"/>
        <v>0</v>
      </c>
      <c r="W137" s="19" t="str">
        <f t="shared" si="48"/>
        <v xml:space="preserve"> </v>
      </c>
      <c r="X137" s="19" t="str">
        <f t="shared" si="54"/>
        <v xml:space="preserve"> </v>
      </c>
      <c r="Y137" s="19" t="str">
        <f t="shared" si="49"/>
        <v/>
      </c>
      <c r="Z137" s="23"/>
      <c r="AA137" s="19" t="str">
        <f t="shared" si="55"/>
        <v/>
      </c>
      <c r="AB137" s="19" t="str">
        <f t="shared" si="56"/>
        <v xml:space="preserve"> </v>
      </c>
      <c r="AC137" s="19" t="str">
        <f t="shared" si="57"/>
        <v/>
      </c>
      <c r="AD137" s="19" t="str">
        <f t="shared" si="58"/>
        <v xml:space="preserve"> </v>
      </c>
      <c r="AE137" s="128" t="str">
        <f t="shared" si="41"/>
        <v xml:space="preserve"> </v>
      </c>
      <c r="AF137" s="19" t="str">
        <f t="shared" si="59"/>
        <v xml:space="preserve"> </v>
      </c>
      <c r="AG137" s="50">
        <f t="shared" si="60"/>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ref="AM137:AM200" si="61">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22" t="str">
        <f t="shared" ref="AN137:AN200" si="62">IF(AM137="Zona Moderada","Reducir riesgo",IF(AM137="Zona Alta","Compartir riesgo",IF(AM137="Zona Extrema","Evitar riesgo"," ")))</f>
        <v xml:space="preserve"> </v>
      </c>
      <c r="AO137" s="76"/>
      <c r="AP137" s="76"/>
      <c r="AQ137" s="76"/>
      <c r="AR137" s="76"/>
      <c r="AS137" s="76"/>
      <c r="AT137" s="76"/>
      <c r="AU137" s="76"/>
      <c r="AV137" s="76"/>
      <c r="AW137" s="76"/>
      <c r="AX137" s="76"/>
      <c r="AY137" s="76"/>
      <c r="AZ137" s="76"/>
    </row>
    <row r="138" spans="2:52" ht="57.75" customHeight="1" x14ac:dyDescent="0.3">
      <c r="B138" s="123" t="str">
        <f t="shared" si="50"/>
        <v>-</v>
      </c>
      <c r="C138" s="18"/>
      <c r="D138" s="24"/>
      <c r="E138" s="23"/>
      <c r="F138" s="132"/>
      <c r="G138" s="131"/>
      <c r="H138" s="23"/>
      <c r="I138" s="18"/>
      <c r="J138" s="80">
        <f t="shared" si="51"/>
        <v>0</v>
      </c>
      <c r="K138" s="18"/>
      <c r="L138" s="80">
        <f t="shared" si="52"/>
        <v>0</v>
      </c>
      <c r="M138" s="18"/>
      <c r="N138" s="80">
        <f t="shared" si="53"/>
        <v>0</v>
      </c>
      <c r="O138" s="18"/>
      <c r="P138" s="80">
        <f t="shared" si="44"/>
        <v>0</v>
      </c>
      <c r="Q138" s="18"/>
      <c r="R138" s="80">
        <f t="shared" si="45"/>
        <v>0</v>
      </c>
      <c r="S138" s="18"/>
      <c r="T138" s="80">
        <f t="shared" si="46"/>
        <v>0</v>
      </c>
      <c r="U138" s="18"/>
      <c r="V138" s="80">
        <f t="shared" si="47"/>
        <v>0</v>
      </c>
      <c r="W138" s="19" t="str">
        <f t="shared" si="48"/>
        <v xml:space="preserve"> </v>
      </c>
      <c r="X138" s="19" t="str">
        <f t="shared" si="54"/>
        <v xml:space="preserve"> </v>
      </c>
      <c r="Y138" s="19" t="str">
        <f t="shared" si="49"/>
        <v/>
      </c>
      <c r="Z138" s="23"/>
      <c r="AA138" s="19" t="str">
        <f t="shared" si="55"/>
        <v/>
      </c>
      <c r="AB138" s="19" t="str">
        <f t="shared" si="56"/>
        <v xml:space="preserve"> </v>
      </c>
      <c r="AC138" s="19" t="str">
        <f t="shared" si="57"/>
        <v/>
      </c>
      <c r="AD138" s="19" t="str">
        <f t="shared" si="58"/>
        <v xml:space="preserve"> </v>
      </c>
      <c r="AE138" s="128" t="str">
        <f t="shared" ref="AE138:AE201" si="63">IFERROR(IF(AD138=" "," ",IF(AVERAGE($AD$10:$AD$250)&gt;=0,AVERAGEIFS($AD$10:$AD$249,$C$10:$C$249,C138))),"  ")</f>
        <v xml:space="preserve"> </v>
      </c>
      <c r="AF138" s="19" t="str">
        <f t="shared" si="59"/>
        <v xml:space="preserve"> </v>
      </c>
      <c r="AG138" s="50">
        <f t="shared" si="60"/>
        <v>0</v>
      </c>
      <c r="AH138" s="50" t="str">
        <f t="shared" ref="AH138:AH201" si="64">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ref="AK138:AK201" si="65">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63"/>
        <v xml:space="preserve"> </v>
      </c>
      <c r="AF139" s="19" t="str">
        <f t="shared" si="59"/>
        <v xml:space="preserve"> </v>
      </c>
      <c r="AG139" s="50">
        <f t="shared" si="60"/>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si="61"/>
        <v xml:space="preserve"> </v>
      </c>
      <c r="AN139" s="22" t="str">
        <f t="shared" si="62"/>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63"/>
        <v xml:space="preserve"> </v>
      </c>
      <c r="AF140" s="19" t="str">
        <f t="shared" si="59"/>
        <v xml:space="preserve"> </v>
      </c>
      <c r="AG140" s="50">
        <f t="shared" si="60"/>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si="63"/>
        <v xml:space="preserve"> </v>
      </c>
      <c r="AF141" s="19" t="str">
        <f t="shared" si="59"/>
        <v xml:space="preserve"> </v>
      </c>
      <c r="AG141" s="50">
        <f t="shared" si="60"/>
        <v>0</v>
      </c>
      <c r="AH141" s="50" t="str">
        <f t="shared" si="64"/>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si="65"/>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ref="P199:P249" si="66">IF(O199="Prevenir",15,IF(O199="Detectar",10,IF(O199="No es un control",0,IF(I199=0,0))))</f>
        <v>0</v>
      </c>
      <c r="Q199" s="18"/>
      <c r="R199" s="80">
        <f t="shared" ref="R199:R249" si="67">IF(Q199="Confiable",15,IF(Q199="No confiable",0,IF(I199=0,0)))</f>
        <v>0</v>
      </c>
      <c r="S199" s="18"/>
      <c r="T199" s="80">
        <f t="shared" ref="T199:T249" si="68">IF(S199="Se investigan y resuelven oportunamente",15,IF(S199="No se investigan y resuelven oportunamente",0,IF(I199=0,0)))</f>
        <v>0</v>
      </c>
      <c r="U199" s="18"/>
      <c r="V199" s="80">
        <f t="shared" ref="V199:V249" si="69">IF(U199="Completa",10,IF(U199="Incompleta",5,IF(U199="No existe",0,IF(I199=0,0))))</f>
        <v>0</v>
      </c>
      <c r="W199" s="19" t="str">
        <f t="shared" ref="W199:W249" si="70">IF(G199=0," ",IF((J199+L199+N199+P199+R199+T199+V199)&gt;=0,(J199+L199+N199+P199+R199+T199+V199)))</f>
        <v xml:space="preserve"> </v>
      </c>
      <c r="X199" s="19" t="str">
        <f t="shared" si="54"/>
        <v xml:space="preserve"> </v>
      </c>
      <c r="Y199" s="19" t="str">
        <f t="shared" ref="Y199:Y249" si="71">IF(Z199="Siempre se ejecuta", 100,IF(Z199="Algunas veces se ejecuta",50,IF(Z199="No se ejecuta",0,"")))</f>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ref="B200:B249" si="72">C200&amp;"-"&amp;E200</f>
        <v>-</v>
      </c>
      <c r="C200" s="18"/>
      <c r="D200" s="24"/>
      <c r="E200" s="23"/>
      <c r="F200" s="132"/>
      <c r="G200" s="131"/>
      <c r="H200" s="23"/>
      <c r="I200" s="18"/>
      <c r="J200" s="80">
        <f t="shared" ref="J200:J249" si="73">IF(I200="Asignado",15,IF(I200="No asignado",0,IF(I200=0,0)))</f>
        <v>0</v>
      </c>
      <c r="K200" s="18"/>
      <c r="L200" s="80">
        <f t="shared" ref="L200:L249" si="74">IF(K200="Adecuado",15,IF(K200="Inadecuado",0,IF(I200=0,0)))</f>
        <v>0</v>
      </c>
      <c r="M200" s="18"/>
      <c r="N200" s="80">
        <f t="shared" ref="N200:N249" si="75">IF(M200="Oportuna",15,IF(M200="Inoportuna",0,IF(I200=0,0)))</f>
        <v>0</v>
      </c>
      <c r="O200" s="18"/>
      <c r="P200" s="80">
        <f t="shared" si="66"/>
        <v>0</v>
      </c>
      <c r="Q200" s="18"/>
      <c r="R200" s="80">
        <f t="shared" si="67"/>
        <v>0</v>
      </c>
      <c r="S200" s="18"/>
      <c r="T200" s="80">
        <f t="shared" si="68"/>
        <v>0</v>
      </c>
      <c r="U200" s="18"/>
      <c r="V200" s="80">
        <f t="shared" si="69"/>
        <v>0</v>
      </c>
      <c r="W200" s="19" t="str">
        <f t="shared" si="70"/>
        <v xml:space="preserve"> </v>
      </c>
      <c r="X200" s="19" t="str">
        <f t="shared" ref="X200:X249" si="76">IF(W200=" "," ",IF(AND(W200&gt;=0,W200&lt;=85),"Débil",IF(AND(W200&gt;=86,W200&lt;=95),"Moderado",IF(AND(W200&gt;=96,W200&lt;=100),"Fuerte"," "))))</f>
        <v xml:space="preserve"> </v>
      </c>
      <c r="Y200" s="19" t="str">
        <f t="shared" si="71"/>
        <v/>
      </c>
      <c r="Z200" s="23"/>
      <c r="AA200" s="19" t="str">
        <f t="shared" ref="AA200:AA249" si="77">IF(Z200="Siempre se ejecuta","Fuerte",IF(Z200="Algunas veces se ejecuta","Moderado",IF(Z200="No se ejecuta", "Débil","")))</f>
        <v/>
      </c>
      <c r="AB200" s="19" t="str">
        <f t="shared" ref="AB200:AB249" si="78">IF(AND(X200="Fuerte",AA200="Fuerte"),"Fuerte",IF(AND(X200="Fuerte",AA200="Moderado"),"Moderado",IF(AND(X200="Fuerte",AA200="Débil"),"Débil",IF(AND(X200="Moderado",AA200="Moderado"),"Moderado",IF(AND(X200="Moderado",AA200="Fuerte"),"Moderado",IF(AND(X200="Moderado",AA200="Débil"),"Débil",IF(X200="Débil","Débil"," ")))))))</f>
        <v xml:space="preserve"> </v>
      </c>
      <c r="AC200" s="19" t="str">
        <f t="shared" ref="AC200:AC249" si="79">IF(AB200="Fuerte","No",IF(AB200="Moderado","Sí",IF(AB200="Débil","Sí","")))</f>
        <v/>
      </c>
      <c r="AD200" s="19" t="str">
        <f t="shared" ref="AD200:AD249" si="80">IFERROR(IF(Y200=" "," ",IF(Y200&gt;=0,(W200+Y200)/2))," ")</f>
        <v xml:space="preserve"> </v>
      </c>
      <c r="AE200" s="128" t="str">
        <f t="shared" si="63"/>
        <v xml:space="preserve"> </v>
      </c>
      <c r="AF200" s="19" t="str">
        <f t="shared" ref="AF200:AF249" si="81">IF(AE200=" "," ",IF(AE200=100,"Fuerte",IF(AE200&lt;50,"Débil",IF(AE200&gt;49,"Moderado"," "))))</f>
        <v xml:space="preserve"> </v>
      </c>
      <c r="AG200" s="50">
        <f t="shared" ref="AG200:AG249" si="82">IF(OR(AND(AF200="Fuerte",G200="No disminuye"),AND(AF200="Moderado",G200="No disminuye")),0,IF(AND(AF200="Fuerte",G200="Directamente"),2,IF(AND(AF200="Moderado",G200="Directamente"),1,0)))</f>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si="66"/>
        <v>0</v>
      </c>
      <c r="Q201" s="18"/>
      <c r="R201" s="80">
        <f t="shared" si="67"/>
        <v>0</v>
      </c>
      <c r="S201" s="18"/>
      <c r="T201" s="80">
        <f t="shared" si="68"/>
        <v>0</v>
      </c>
      <c r="U201" s="18"/>
      <c r="V201" s="80">
        <f t="shared" si="69"/>
        <v>0</v>
      </c>
      <c r="W201" s="19" t="str">
        <f t="shared" si="70"/>
        <v xml:space="preserve"> </v>
      </c>
      <c r="X201" s="19" t="str">
        <f t="shared" si="76"/>
        <v xml:space="preserve"> </v>
      </c>
      <c r="Y201" s="19" t="str">
        <f t="shared" si="71"/>
        <v/>
      </c>
      <c r="Z201" s="23"/>
      <c r="AA201" s="19" t="str">
        <f t="shared" si="77"/>
        <v/>
      </c>
      <c r="AB201" s="19" t="str">
        <f t="shared" si="78"/>
        <v xml:space="preserve"> </v>
      </c>
      <c r="AC201" s="19" t="str">
        <f t="shared" si="79"/>
        <v/>
      </c>
      <c r="AD201" s="19" t="str">
        <f t="shared" si="80"/>
        <v xml:space="preserve"> </v>
      </c>
      <c r="AE201" s="128" t="str">
        <f t="shared" si="63"/>
        <v xml:space="preserve"> </v>
      </c>
      <c r="AF201" s="19" t="str">
        <f t="shared" si="81"/>
        <v xml:space="preserve"> </v>
      </c>
      <c r="AG201" s="50">
        <f t="shared" si="82"/>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ref="AM201:AM249" si="83">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22" t="str">
        <f t="shared" ref="AN201:AN249" si="84">IF(AM201="Zona Moderada","Reducir riesgo",IF(AM201="Zona Alta","Compartir riesgo",IF(AM201="Zona Extrema","Evitar riesgo"," ")))</f>
        <v xml:space="preserve"> </v>
      </c>
      <c r="AO201" s="76"/>
      <c r="AP201" s="76"/>
      <c r="AQ201" s="76"/>
      <c r="AR201" s="76"/>
      <c r="AS201" s="76"/>
      <c r="AT201" s="76"/>
      <c r="AU201" s="76"/>
      <c r="AV201" s="76"/>
      <c r="AW201" s="76"/>
      <c r="AX201" s="76"/>
      <c r="AY201" s="76"/>
      <c r="AZ201" s="76"/>
    </row>
    <row r="202" spans="2:52" ht="57.75" customHeight="1" x14ac:dyDescent="0.3">
      <c r="B202" s="123" t="str">
        <f t="shared" si="72"/>
        <v>-</v>
      </c>
      <c r="C202" s="18"/>
      <c r="D202" s="24"/>
      <c r="E202" s="23"/>
      <c r="F202" s="132"/>
      <c r="G202" s="131"/>
      <c r="H202" s="23"/>
      <c r="I202" s="18"/>
      <c r="J202" s="80">
        <f t="shared" si="73"/>
        <v>0</v>
      </c>
      <c r="K202" s="18"/>
      <c r="L202" s="80">
        <f t="shared" si="74"/>
        <v>0</v>
      </c>
      <c r="M202" s="18"/>
      <c r="N202" s="80">
        <f t="shared" si="75"/>
        <v>0</v>
      </c>
      <c r="O202" s="18"/>
      <c r="P202" s="80">
        <f t="shared" si="66"/>
        <v>0</v>
      </c>
      <c r="Q202" s="18"/>
      <c r="R202" s="80">
        <f t="shared" si="67"/>
        <v>0</v>
      </c>
      <c r="S202" s="18"/>
      <c r="T202" s="80">
        <f t="shared" si="68"/>
        <v>0</v>
      </c>
      <c r="U202" s="18"/>
      <c r="V202" s="80">
        <f t="shared" si="69"/>
        <v>0</v>
      </c>
      <c r="W202" s="19" t="str">
        <f t="shared" si="70"/>
        <v xml:space="preserve"> </v>
      </c>
      <c r="X202" s="19" t="str">
        <f t="shared" si="76"/>
        <v xml:space="preserve"> </v>
      </c>
      <c r="Y202" s="19" t="str">
        <f t="shared" si="71"/>
        <v/>
      </c>
      <c r="Z202" s="23"/>
      <c r="AA202" s="19" t="str">
        <f t="shared" si="77"/>
        <v/>
      </c>
      <c r="AB202" s="19" t="str">
        <f t="shared" si="78"/>
        <v xml:space="preserve"> </v>
      </c>
      <c r="AC202" s="19" t="str">
        <f t="shared" si="79"/>
        <v/>
      </c>
      <c r="AD202" s="19" t="str">
        <f t="shared" si="80"/>
        <v xml:space="preserve"> </v>
      </c>
      <c r="AE202" s="128" t="str">
        <f t="shared" ref="AE202:AE249" si="85">IFERROR(IF(AD202=" "," ",IF(AVERAGE($AD$10:$AD$250)&gt;=0,AVERAGEIFS($AD$10:$AD$249,$C$10:$C$249,C202))),"  ")</f>
        <v xml:space="preserve"> </v>
      </c>
      <c r="AF202" s="19" t="str">
        <f t="shared" si="81"/>
        <v xml:space="preserve"> </v>
      </c>
      <c r="AG202" s="50">
        <f t="shared" si="82"/>
        <v>0</v>
      </c>
      <c r="AH202" s="50" t="str">
        <f t="shared" ref="AH202:AH249" si="86">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ref="AK202:AK249" si="87">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85"/>
        <v xml:space="preserve"> </v>
      </c>
      <c r="AF203" s="19" t="str">
        <f t="shared" si="81"/>
        <v xml:space="preserve"> </v>
      </c>
      <c r="AG203" s="50">
        <f t="shared" si="82"/>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si="83"/>
        <v xml:space="preserve"> </v>
      </c>
      <c r="AN203" s="22" t="str">
        <f t="shared" si="84"/>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85"/>
        <v xml:space="preserve"> </v>
      </c>
      <c r="AF204" s="19" t="str">
        <f t="shared" si="81"/>
        <v xml:space="preserve"> </v>
      </c>
      <c r="AG204" s="50">
        <f t="shared" si="82"/>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si="85"/>
        <v xml:space="preserve"> </v>
      </c>
      <c r="AF205" s="19" t="str">
        <f t="shared" si="81"/>
        <v xml:space="preserve"> </v>
      </c>
      <c r="AG205" s="50">
        <f t="shared" si="82"/>
        <v>0</v>
      </c>
      <c r="AH205" s="50" t="str">
        <f t="shared" si="86"/>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si="87"/>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10.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15" customHeight="1" x14ac:dyDescent="0.3">
      <c r="B249" s="123" t="str">
        <f t="shared" si="72"/>
        <v>-</v>
      </c>
      <c r="C249" s="18"/>
      <c r="D249" s="24"/>
      <c r="E249" s="23"/>
      <c r="F249" s="132"/>
      <c r="G249" s="134"/>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50"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5.75" x14ac:dyDescent="0.3">
      <c r="AE250" s="77"/>
      <c r="AL250" s="78"/>
    </row>
    <row r="251" spans="2:52" ht="15.75" x14ac:dyDescent="0.3">
      <c r="AE251" s="77"/>
      <c r="AL251" s="78"/>
    </row>
    <row r="252" spans="2:52" ht="15.75" x14ac:dyDescent="0.3">
      <c r="AE252" s="77"/>
    </row>
    <row r="253" spans="2:52" ht="15.75" x14ac:dyDescent="0.3">
      <c r="AE253" s="77"/>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sheetData>
  <sheetProtection formatCells="0" formatColumns="0" formatRows="0" autoFilter="0" pivotTables="0"/>
  <autoFilter ref="C9:AZ249"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9">
    <cfRule type="cellIs" dxfId="155" priority="25" stopIfTrue="1" operator="equal">
      <formula>"TOLERABLE"</formula>
    </cfRule>
  </conditionalFormatting>
  <conditionalFormatting sqref="X10:X249 AA10:AB249">
    <cfRule type="containsText" dxfId="154" priority="16" operator="containsText" text="Débil">
      <formula>NOT(ISERROR(SEARCH("Débil",X10)))</formula>
    </cfRule>
    <cfRule type="containsText" dxfId="153" priority="17" operator="containsText" text="Moderado">
      <formula>NOT(ISERROR(SEARCH("Moderado",X10)))</formula>
    </cfRule>
    <cfRule type="containsText" dxfId="152" priority="18" operator="containsText" text="Fuerte">
      <formula>NOT(ISERROR(SEARCH("Fuerte",X10)))</formula>
    </cfRule>
  </conditionalFormatting>
  <conditionalFormatting sqref="AC10:AC249">
    <cfRule type="cellIs" dxfId="151" priority="23" stopIfTrue="1" operator="equal">
      <formula>"Sí"</formula>
    </cfRule>
    <cfRule type="cellIs" dxfId="150" priority="24" stopIfTrue="1" operator="equal">
      <formula>"No"</formula>
    </cfRule>
  </conditionalFormatting>
  <conditionalFormatting sqref="AF10:AH249 AE249">
    <cfRule type="containsText" dxfId="149" priority="1" operator="containsText" text="Débil">
      <formula>NOT(ISERROR(SEARCH("Débil",AE10)))</formula>
    </cfRule>
    <cfRule type="containsText" dxfId="148" priority="2" operator="containsText" text="Moderado">
      <formula>NOT(ISERROR(SEARCH("Moderado",AE10)))</formula>
    </cfRule>
    <cfRule type="containsText" dxfId="147" priority="3" operator="containsText" text="Fuerte">
      <formula>NOT(ISERROR(SEARCH("Fuerte",AE10)))</formula>
    </cfRule>
  </conditionalFormatting>
  <conditionalFormatting sqref="AJ10:AK249">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49">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6:G249" xr:uid="{00000000-0002-0000-0F00-000009000000}">
      <formula1>"Directamente,No disminuye"</formula1>
    </dataValidation>
    <dataValidation type="list" allowBlank="1" showInputMessage="1" showErrorMessage="1" sqref="G10:G15" xr:uid="{00000000-0002-0000-0F00-000000000000}">
      <formula1>"Directamente,No disminuye,"</formula1>
    </dataValidation>
    <dataValidation type="list" allowBlank="1" showInputMessage="1" showErrorMessage="1" sqref="Z10:Z249" xr:uid="{00000000-0002-0000-0F00-000001000000}">
      <formula1>"Siempre se ejecuta, Algunas veces se ejecuta, No se ejecuta"</formula1>
    </dataValidation>
    <dataValidation type="list" allowBlank="1" showInputMessage="1" showErrorMessage="1" sqref="U10:U249" xr:uid="{00000000-0002-0000-0F00-000002000000}">
      <formula1>"Completa,Incompleta,No existe"</formula1>
    </dataValidation>
    <dataValidation type="list" allowBlank="1" showInputMessage="1" showErrorMessage="1" sqref="S10:S249" xr:uid="{00000000-0002-0000-0F00-000003000000}">
      <formula1>"Se investigan y resuelven oportunamente,No se investigan y resuelven oportunamente"</formula1>
    </dataValidation>
    <dataValidation type="list" allowBlank="1" showInputMessage="1" showErrorMessage="1" sqref="Q10:Q249" xr:uid="{00000000-0002-0000-0F00-000004000000}">
      <formula1>"Confiable,No confiable"</formula1>
    </dataValidation>
    <dataValidation type="list" allowBlank="1" showInputMessage="1" showErrorMessage="1" sqref="O10:O249" xr:uid="{00000000-0002-0000-0F00-000005000000}">
      <formula1>"Prevenir,Detectar,No es un control"</formula1>
    </dataValidation>
    <dataValidation type="list" allowBlank="1" showInputMessage="1" showErrorMessage="1" sqref="M10:M249" xr:uid="{00000000-0002-0000-0F00-000006000000}">
      <formula1>"Oportuna,Inoportuna"</formula1>
    </dataValidation>
    <dataValidation type="list" allowBlank="1" showInputMessage="1" showErrorMessage="1" sqref="K10:K249" xr:uid="{00000000-0002-0000-0F00-000007000000}">
      <formula1>"Adecuado,Inadecuado"</formula1>
    </dataValidation>
    <dataValidation type="list" allowBlank="1" showInputMessage="1" showErrorMessage="1" sqref="I10:I249" xr:uid="{00000000-0002-0000-0F00-000008000000}">
      <formula1>"Asignado,No asignado"</formula1>
    </dataValidation>
    <dataValidation type="list" allowBlank="1" showInputMessage="1" showErrorMessage="1" sqref="H10:H249"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E10:E249</xm:sqref>
        </x14:dataValidation>
        <x14:dataValidation type="list" allowBlank="1" showInputMessage="1" showErrorMessage="1" xr:uid="{00000000-0002-0000-0F00-00000C000000}">
          <x14:formula1>
            <xm:f>'VALIDACIÓN DE DATOS'!$E$2:$E$201</xm:f>
          </x14:formula1>
          <xm:sqref>C10:C249</xm:sqref>
        </x14:dataValidation>
        <x14:dataValidation type="list" allowBlank="1" showInputMessage="1" showErrorMessage="1" xr:uid="{00000000-0002-0000-0F00-00000D000000}">
          <x14:formula1>
            <xm:f>'VALIDACIÓN DE DATOS'!$I$2:$I$31</xm:f>
          </x14:formula1>
          <xm:sqref>D10:D249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K1" zoomScale="70" zoomScaleNormal="70" workbookViewId="0">
      <selection activeCell="AE36" sqref="AE3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824" t="s">
        <v>469</v>
      </c>
      <c r="N1" s="826" t="s">
        <v>1234</v>
      </c>
      <c r="O1" s="765"/>
      <c r="P1" s="765"/>
      <c r="Q1" s="765"/>
      <c r="R1" s="765"/>
      <c r="S1" s="765"/>
      <c r="T1" s="765"/>
      <c r="U1" s="765"/>
      <c r="V1" s="765"/>
      <c r="W1" s="765"/>
      <c r="X1" s="759"/>
      <c r="Y1" s="170" t="s">
        <v>963</v>
      </c>
      <c r="Z1" s="828">
        <v>7</v>
      </c>
      <c r="AA1" s="829"/>
      <c r="AB1" s="830"/>
    </row>
    <row r="2" spans="2:28" ht="29.25" customHeight="1" x14ac:dyDescent="0.25">
      <c r="K2" s="140"/>
      <c r="L2" s="141"/>
      <c r="M2" s="825"/>
      <c r="N2" s="827"/>
      <c r="O2" s="764"/>
      <c r="P2" s="764"/>
      <c r="Q2" s="764"/>
      <c r="R2" s="764"/>
      <c r="S2" s="764"/>
      <c r="T2" s="764"/>
      <c r="U2" s="764"/>
      <c r="V2" s="764"/>
      <c r="W2" s="764"/>
      <c r="X2" s="724"/>
      <c r="Y2" s="170" t="s">
        <v>964</v>
      </c>
      <c r="Z2" s="831" t="s">
        <v>968</v>
      </c>
      <c r="AA2" s="781"/>
      <c r="AB2" s="725"/>
    </row>
    <row r="3" spans="2:28" ht="32.25" customHeight="1" x14ac:dyDescent="0.25">
      <c r="K3" s="140"/>
      <c r="L3" s="141"/>
      <c r="M3" s="172" t="s">
        <v>962</v>
      </c>
      <c r="N3" s="831" t="s">
        <v>1235</v>
      </c>
      <c r="O3" s="781"/>
      <c r="P3" s="781"/>
      <c r="Q3" s="781"/>
      <c r="R3" s="781"/>
      <c r="S3" s="781"/>
      <c r="T3" s="781"/>
      <c r="U3" s="781"/>
      <c r="V3" s="781"/>
      <c r="W3" s="781"/>
      <c r="X3" s="725"/>
      <c r="Y3" s="170" t="s">
        <v>965</v>
      </c>
      <c r="Z3" s="832">
        <v>45139</v>
      </c>
      <c r="AA3" s="833"/>
      <c r="AB3" s="834"/>
    </row>
    <row r="4" spans="2:28" ht="23.25" customHeight="1" x14ac:dyDescent="0.25">
      <c r="K4" s="152"/>
      <c r="L4" s="153"/>
      <c r="M4" s="164"/>
      <c r="N4" s="823" t="s">
        <v>961</v>
      </c>
      <c r="O4" s="823"/>
      <c r="P4" s="823"/>
      <c r="Q4" s="823"/>
      <c r="R4" s="823"/>
      <c r="S4" s="823"/>
      <c r="T4" s="823"/>
      <c r="U4" s="823"/>
      <c r="V4" s="823"/>
      <c r="W4" s="823"/>
      <c r="X4" s="823"/>
      <c r="Y4" s="153"/>
      <c r="Z4" s="153"/>
      <c r="AA4" s="153"/>
      <c r="AB4" s="154"/>
    </row>
    <row r="5" spans="2:28" ht="15" customHeight="1" thickBot="1" x14ac:dyDescent="0.3"/>
    <row r="6" spans="2:28" ht="30.75" customHeight="1" thickBot="1" x14ac:dyDescent="0.3">
      <c r="K6" s="807" t="s">
        <v>157</v>
      </c>
      <c r="L6" s="808"/>
      <c r="M6" s="808"/>
      <c r="N6" s="808"/>
      <c r="O6" s="808"/>
      <c r="P6" s="808"/>
      <c r="Q6" s="809"/>
      <c r="S6" s="810" t="str">
        <f>K8</f>
        <v>Seguimiento y evaluación a la gestión</v>
      </c>
      <c r="T6" s="811"/>
      <c r="U6" s="811"/>
      <c r="V6" s="811"/>
      <c r="W6" s="811"/>
      <c r="X6" s="811"/>
      <c r="Y6" s="811"/>
      <c r="Z6" s="811"/>
      <c r="AA6" s="811"/>
      <c r="AB6" s="812"/>
    </row>
    <row r="7" spans="2:28" ht="36" customHeight="1" thickBot="1" x14ac:dyDescent="0.3">
      <c r="B7" s="818" t="s">
        <v>81</v>
      </c>
      <c r="C7" s="820" t="s">
        <v>24</v>
      </c>
      <c r="D7" s="821"/>
      <c r="E7" s="821"/>
      <c r="F7" s="821"/>
      <c r="G7" s="822"/>
      <c r="K7" s="409" t="s">
        <v>1</v>
      </c>
      <c r="L7" s="410" t="s">
        <v>187</v>
      </c>
      <c r="M7" s="410" t="s">
        <v>3</v>
      </c>
      <c r="N7" s="410" t="s">
        <v>190</v>
      </c>
      <c r="O7" s="410" t="s">
        <v>5</v>
      </c>
      <c r="P7" s="410" t="s">
        <v>145</v>
      </c>
      <c r="Q7" s="410" t="s">
        <v>157</v>
      </c>
      <c r="S7" s="81"/>
      <c r="T7" s="82"/>
      <c r="U7" s="82"/>
      <c r="V7" s="82"/>
      <c r="W7" s="82"/>
      <c r="X7" s="82"/>
      <c r="Y7" s="82"/>
      <c r="Z7" s="82"/>
      <c r="AA7" s="82"/>
      <c r="AB7" s="83"/>
    </row>
    <row r="8" spans="2:28" ht="45.75" customHeight="1" thickBot="1" x14ac:dyDescent="0.3">
      <c r="B8" s="819"/>
      <c r="C8" s="84" t="s">
        <v>11</v>
      </c>
      <c r="D8" s="84" t="s">
        <v>10</v>
      </c>
      <c r="E8" s="84" t="s">
        <v>9</v>
      </c>
      <c r="F8" s="84" t="s">
        <v>8</v>
      </c>
      <c r="G8" s="84" t="s">
        <v>7</v>
      </c>
      <c r="K8" s="813" t="str">
        <f>'Riesgos de Corrupción'!C6</f>
        <v>Seguimiento y evaluación a la gestión</v>
      </c>
      <c r="L8" s="85" t="s">
        <v>188</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816" t="s">
        <v>81</v>
      </c>
      <c r="T8" s="86"/>
      <c r="AB8" s="87"/>
    </row>
    <row r="9" spans="2:28" ht="45.75" customHeight="1" thickBot="1" x14ac:dyDescent="0.3">
      <c r="B9" s="88" t="s">
        <v>93</v>
      </c>
      <c r="C9" s="89" t="s">
        <v>96</v>
      </c>
      <c r="D9" s="89" t="s">
        <v>97</v>
      </c>
      <c r="E9" s="90" t="s">
        <v>102</v>
      </c>
      <c r="F9" s="90" t="s">
        <v>103</v>
      </c>
      <c r="G9" s="90" t="s">
        <v>106</v>
      </c>
      <c r="K9" s="81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16"/>
      <c r="T9" s="91" t="s">
        <v>196</v>
      </c>
      <c r="U9" s="78"/>
      <c r="AB9" s="87"/>
    </row>
    <row r="10" spans="2:28" ht="45.75" customHeight="1" thickBot="1" x14ac:dyDescent="0.3">
      <c r="B10" s="88" t="s">
        <v>73</v>
      </c>
      <c r="C10" s="92" t="s">
        <v>82</v>
      </c>
      <c r="D10" s="89" t="s">
        <v>98</v>
      </c>
      <c r="E10" s="89" t="s">
        <v>100</v>
      </c>
      <c r="F10" s="90" t="s">
        <v>104</v>
      </c>
      <c r="G10" s="90" t="s">
        <v>103</v>
      </c>
      <c r="K10" s="81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16"/>
      <c r="T10" s="91" t="s">
        <v>198</v>
      </c>
      <c r="U10" s="78"/>
      <c r="AB10" s="87"/>
    </row>
    <row r="11" spans="2:28" ht="45" customHeight="1" thickBot="1" x14ac:dyDescent="0.3">
      <c r="B11" s="88" t="s">
        <v>74</v>
      </c>
      <c r="C11" s="93" t="s">
        <v>94</v>
      </c>
      <c r="D11" s="92" t="s">
        <v>84</v>
      </c>
      <c r="E11" s="89" t="s">
        <v>99</v>
      </c>
      <c r="F11" s="90" t="s">
        <v>105</v>
      </c>
      <c r="G11" s="90" t="s">
        <v>102</v>
      </c>
      <c r="K11" s="81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16"/>
      <c r="T11" s="91" t="s">
        <v>195</v>
      </c>
      <c r="U11" s="78"/>
      <c r="AB11" s="87"/>
    </row>
    <row r="12" spans="2:28" ht="45.75" customHeight="1" thickBot="1" x14ac:dyDescent="0.3">
      <c r="B12" s="88" t="s">
        <v>75</v>
      </c>
      <c r="C12" s="93" t="s">
        <v>85</v>
      </c>
      <c r="D12" s="93" t="s">
        <v>95</v>
      </c>
      <c r="E12" s="92" t="s">
        <v>84</v>
      </c>
      <c r="F12" s="89" t="s">
        <v>98</v>
      </c>
      <c r="G12" s="90" t="s">
        <v>107</v>
      </c>
      <c r="K12" s="81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16"/>
      <c r="T12" s="91" t="s">
        <v>197</v>
      </c>
      <c r="U12" s="78"/>
      <c r="AB12" s="87"/>
    </row>
    <row r="13" spans="2:28" ht="46.5" customHeight="1" thickBot="1" x14ac:dyDescent="0.3">
      <c r="B13" s="88" t="s">
        <v>76</v>
      </c>
      <c r="C13" s="93" t="s">
        <v>86</v>
      </c>
      <c r="D13" s="93" t="s">
        <v>85</v>
      </c>
      <c r="E13" s="92" t="s">
        <v>83</v>
      </c>
      <c r="F13" s="89" t="s">
        <v>101</v>
      </c>
      <c r="G13" s="90" t="s">
        <v>108</v>
      </c>
      <c r="K13" s="81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16"/>
      <c r="T13" s="91" t="s">
        <v>194</v>
      </c>
      <c r="U13" s="78"/>
      <c r="AB13" s="87"/>
    </row>
    <row r="14" spans="2:28" ht="45.75" customHeight="1" x14ac:dyDescent="0.25">
      <c r="K14" s="81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16"/>
      <c r="T14" s="94"/>
      <c r="AB14" s="87"/>
    </row>
    <row r="15" spans="2:28" ht="37.5" customHeight="1" x14ac:dyDescent="0.25">
      <c r="K15" s="81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1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17" t="s">
        <v>24</v>
      </c>
      <c r="V16" s="817"/>
      <c r="W16" s="817"/>
      <c r="X16" s="817"/>
      <c r="Y16" s="817"/>
      <c r="Z16" s="817"/>
      <c r="AA16" s="817"/>
      <c r="AB16" s="101"/>
    </row>
    <row r="17" spans="11:27" ht="30" customHeight="1" x14ac:dyDescent="0.25">
      <c r="K17" s="81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1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1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1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1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1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1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1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1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1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1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1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1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1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1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1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1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1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07" t="s">
        <v>149</v>
      </c>
      <c r="L36" s="808"/>
      <c r="M36" s="808"/>
      <c r="N36" s="808"/>
      <c r="O36" s="808"/>
      <c r="P36" s="808"/>
      <c r="Q36" s="809"/>
      <c r="S36" s="810" t="str">
        <f>K38</f>
        <v>Seguimiento y evaluación a la gestión</v>
      </c>
      <c r="T36" s="811"/>
      <c r="U36" s="811"/>
      <c r="V36" s="811"/>
      <c r="W36" s="811"/>
      <c r="X36" s="811"/>
      <c r="Y36" s="811"/>
      <c r="Z36" s="811"/>
      <c r="AA36" s="811"/>
      <c r="AB36" s="812"/>
    </row>
    <row r="37" spans="11:28" ht="30" customHeight="1" thickBot="1" x14ac:dyDescent="0.3">
      <c r="K37" s="409" t="s">
        <v>1</v>
      </c>
      <c r="L37" s="410" t="s">
        <v>187</v>
      </c>
      <c r="M37" s="410" t="s">
        <v>3</v>
      </c>
      <c r="N37" s="410" t="s">
        <v>190</v>
      </c>
      <c r="O37" s="410" t="s">
        <v>5</v>
      </c>
      <c r="P37" s="410" t="s">
        <v>145</v>
      </c>
      <c r="Q37" s="410" t="s">
        <v>149</v>
      </c>
      <c r="S37" s="81"/>
      <c r="T37" s="82"/>
      <c r="U37" s="82"/>
      <c r="V37" s="82"/>
      <c r="W37" s="82"/>
      <c r="X37" s="82"/>
      <c r="Y37" s="82"/>
      <c r="Z37" s="82"/>
      <c r="AA37" s="82"/>
      <c r="AB37" s="83"/>
    </row>
    <row r="38" spans="11:28" ht="45.75" customHeight="1" x14ac:dyDescent="0.25">
      <c r="K38" s="813" t="str">
        <f>K8</f>
        <v>Seguimiento y evaluación a la gestión</v>
      </c>
      <c r="L38" s="105" t="s">
        <v>188</v>
      </c>
      <c r="M38" s="32" t="str">
        <f>IFERROR(INDEX('Controles de Corrupción'!$C$10:$AN$249,MATCH('Mapa de calor Corrupción'!L38,'Controles de Corrupción'!$C$10:$C$249,0),33), " ")</f>
        <v>Rara vez</v>
      </c>
      <c r="N38" s="32">
        <f>IF(M38="Rara vez",1,IF(M38="Improbable",2,IF(M38="Posible",3,IF(M38="Probable",4,IF(M38="Casi seguro",5," ")))))</f>
        <v>1</v>
      </c>
      <c r="O38" s="32" t="str">
        <f>IFERROR(INDEX('Controles de Corrupción'!$C$10:$AN$249,MATCH('Mapa de calor Corrupción'!L38,'Controles de Corrupción'!$C$10:$C$249,0),36)," ")</f>
        <v>Moderado</v>
      </c>
      <c r="P38" s="32">
        <f>IFERROR(IF(O38="Insignificante",1,IF(O38="Menor",2,IF(O38="Moderado",3,IF(O38="Mayor",4,IF(O38="Catastrófico",5,IF(O38=" "," ")))))),"")</f>
        <v>3</v>
      </c>
      <c r="Q38" s="33" t="str">
        <f>IFERROR(INDEX('Controles de Corrupción'!$C$10:$AN$249,MATCH('Mapa de calor Corrupción'!L38,'Controles de Corrupción'!$C$10:$C$249,0),37)," ")</f>
        <v>Zona Moderada</v>
      </c>
      <c r="S38" s="816" t="s">
        <v>81</v>
      </c>
      <c r="T38" s="86"/>
      <c r="AB38" s="87"/>
    </row>
    <row r="39" spans="11:28" ht="45.75" customHeight="1" x14ac:dyDescent="0.25">
      <c r="K39" s="814"/>
      <c r="L39" s="106"/>
      <c r="M39" s="32" t="str">
        <f>IFERROR(INDEX('Controles de Corrupción'!$C$10:$AN$249,MATCH('Mapa de calor Corrupción'!L39,'Controles de Corrupción'!$C$10:$C$249,0),33), " ")</f>
        <v xml:space="preserve"> </v>
      </c>
      <c r="N39" s="32" t="str">
        <f t="shared" ref="N39:N62" si="2">IF(M39="Rara vez",1,IF(M39="Improbable",2,IF(M39="Posible",3,IF(M39="Probable",4,IF(M39="Casi seguro",5," ")))))</f>
        <v xml:space="preserve"> </v>
      </c>
      <c r="O39" s="32" t="str">
        <f>IFERROR(INDEX('Controles de Corrupción'!$C$10:$AN$249,MATCH('Mapa de calor Corrupción'!L39,'Controles de Corrupción'!$C$10:$C$249,0),36)," ")</f>
        <v xml:space="preserve"> </v>
      </c>
      <c r="P39" s="32" t="str">
        <f t="shared" ref="P39:P62" si="3">IFERROR(IF(O39="Insignificante",1,IF(O39="Menor",2,IF(O39="Moderado",3,IF(O39="Mayor",4,IF(O39="Catastrófico",5,IF(O39=" "," ")))))),"")</f>
        <v xml:space="preserve"> </v>
      </c>
      <c r="Q39" s="33" t="str">
        <f>IFERROR(INDEX('Controles de Corrupción'!$C$10:$AN$249,MATCH('Mapa de calor Corrupción'!L39,'Controles de Corrupción'!$C$10:$C$249,0),37)," ")</f>
        <v xml:space="preserve"> </v>
      </c>
      <c r="S39" s="816"/>
      <c r="T39" s="91" t="s">
        <v>196</v>
      </c>
      <c r="U39" s="78"/>
      <c r="AB39" s="87"/>
    </row>
    <row r="40" spans="11:28" ht="45.75" customHeight="1" x14ac:dyDescent="0.25">
      <c r="K40" s="814"/>
      <c r="L40" s="106"/>
      <c r="M40" s="32" t="str">
        <f>IFERROR(INDEX('Controles de Corrupción'!$C$10:$AN$249,MATCH('Mapa de calor Corrupción'!L40,'Controles de Corrupción'!$C$10:$C$249,0),33), " ")</f>
        <v xml:space="preserve"> </v>
      </c>
      <c r="N40" s="32" t="str">
        <f t="shared" si="2"/>
        <v xml:space="preserve"> </v>
      </c>
      <c r="O40" s="32" t="str">
        <f>IFERROR(INDEX('Controles de Corrupción'!$C$10:$AN$249,MATCH('Mapa de calor Corrupción'!L40,'Controles de Corrupción'!$C$10:$C$249,0),36)," ")</f>
        <v xml:space="preserve"> </v>
      </c>
      <c r="P40" s="32" t="str">
        <f t="shared" si="3"/>
        <v xml:space="preserve"> </v>
      </c>
      <c r="Q40" s="33" t="str">
        <f>IFERROR(INDEX('Controles de Corrupción'!$C$10:$AN$249,MATCH('Mapa de calor Corrupción'!L40,'Controles de Corrupción'!$C$10:$C$249,0),37)," ")</f>
        <v xml:space="preserve"> </v>
      </c>
      <c r="S40" s="816"/>
      <c r="T40" s="91" t="s">
        <v>198</v>
      </c>
      <c r="U40" s="78"/>
      <c r="AB40" s="87"/>
    </row>
    <row r="41" spans="11:28" ht="45.75" customHeight="1" x14ac:dyDescent="0.25">
      <c r="K41" s="814"/>
      <c r="L41" s="106"/>
      <c r="M41" s="32" t="str">
        <f>IFERROR(INDEX('Controles de Corrupción'!$C$10:$AN$249,MATCH('Mapa de calor Corrupción'!L41,'Controles de Corrupción'!$C$10:$C$249,0),33), " ")</f>
        <v xml:space="preserve"> </v>
      </c>
      <c r="N41" s="32" t="str">
        <f t="shared" si="2"/>
        <v xml:space="preserve"> </v>
      </c>
      <c r="O41" s="32" t="str">
        <f>IFERROR(INDEX('Controles de Corrupción'!$C$10:$AN$249,MATCH('Mapa de calor Corrupción'!L41,'Controles de Corrupción'!$C$10:$C$249,0),36)," ")</f>
        <v xml:space="preserve"> </v>
      </c>
      <c r="P41" s="32" t="str">
        <f t="shared" si="3"/>
        <v xml:space="preserve"> </v>
      </c>
      <c r="Q41" s="33" t="str">
        <f>IFERROR(INDEX('Controles de Corrupción'!$C$10:$AN$249,MATCH('Mapa de calor Corrupción'!L41,'Controles de Corrupción'!$C$10:$C$249,0),37)," ")</f>
        <v xml:space="preserve"> </v>
      </c>
      <c r="S41" s="816"/>
      <c r="T41" s="91" t="s">
        <v>195</v>
      </c>
      <c r="U41" s="78"/>
      <c r="AB41" s="87"/>
    </row>
    <row r="42" spans="11:28" ht="45.75" customHeight="1" x14ac:dyDescent="0.25">
      <c r="K42" s="814"/>
      <c r="L42" s="106"/>
      <c r="M42" s="32" t="str">
        <f>IFERROR(INDEX('Controles de Corrupción'!$C$10:$AN$249,MATCH('Mapa de calor Corrupción'!L42,'Controles de Corrupción'!$C$10:$C$249,0),33), " ")</f>
        <v xml:space="preserve"> </v>
      </c>
      <c r="N42" s="32" t="str">
        <f t="shared" si="2"/>
        <v xml:space="preserve"> </v>
      </c>
      <c r="O42" s="32" t="str">
        <f>IFERROR(INDEX('Controles de Corrupción'!$C$10:$AN$249,MATCH('Mapa de calor Corrupción'!L42,'Controles de Corrupción'!$C$10:$C$249,0),36)," ")</f>
        <v xml:space="preserve"> </v>
      </c>
      <c r="P42" s="32" t="str">
        <f t="shared" si="3"/>
        <v xml:space="preserve"> </v>
      </c>
      <c r="Q42" s="33" t="str">
        <f>IFERROR(INDEX('Controles de Corrupción'!$C$10:$AN$249,MATCH('Mapa de calor Corrupción'!L42,'Controles de Corrupción'!$C$10:$C$249,0),37)," ")</f>
        <v xml:space="preserve"> </v>
      </c>
      <c r="S42" s="816"/>
      <c r="T42" s="91" t="s">
        <v>197</v>
      </c>
      <c r="U42" s="78"/>
      <c r="AB42" s="87"/>
    </row>
    <row r="43" spans="11:28" ht="45.75" customHeight="1" x14ac:dyDescent="0.25">
      <c r="K43" s="814"/>
      <c r="L43" s="106"/>
      <c r="M43" s="32" t="str">
        <f>IFERROR(INDEX('Controles de Corrupción'!$C$10:$AN$249,MATCH('Mapa de calor Corrupción'!L43,'Controles de Corrupción'!$C$10:$C$249,0),33), " ")</f>
        <v xml:space="preserve"> </v>
      </c>
      <c r="N43" s="32" t="str">
        <f t="shared" si="2"/>
        <v xml:space="preserve"> </v>
      </c>
      <c r="O43" s="32" t="str">
        <f>IFERROR(INDEX('Controles de Corrupción'!$C$10:$AN$249,MATCH('Mapa de calor Corrupción'!L43,'Controles de Corrupción'!$C$10:$C$249,0),36)," ")</f>
        <v xml:space="preserve"> </v>
      </c>
      <c r="P43" s="32" t="str">
        <f t="shared" si="3"/>
        <v xml:space="preserve"> </v>
      </c>
      <c r="Q43" s="33" t="str">
        <f>IFERROR(INDEX('Controles de Corrupción'!$C$10:$AN$249,MATCH('Mapa de calor Corrupción'!L43,'Controles de Corrupción'!$C$10:$C$249,0),37)," ")</f>
        <v xml:space="preserve"> </v>
      </c>
      <c r="S43" s="816"/>
      <c r="T43" s="91" t="s">
        <v>194</v>
      </c>
      <c r="U43" s="78"/>
      <c r="AB43" s="87"/>
    </row>
    <row r="44" spans="11:28" ht="45.75" customHeight="1" x14ac:dyDescent="0.25">
      <c r="K44" s="814"/>
      <c r="L44" s="106"/>
      <c r="M44" s="32" t="str">
        <f>IFERROR(INDEX('Controles de Corrupción'!$C$10:$AN$249,MATCH('Mapa de calor Corrupción'!L44,'Controles de Corrupción'!$C$10:$C$249,0),33), " ")</f>
        <v xml:space="preserve"> </v>
      </c>
      <c r="N44" s="32" t="str">
        <f t="shared" si="2"/>
        <v xml:space="preserve"> </v>
      </c>
      <c r="O44" s="32" t="str">
        <f>IFERROR(INDEX('Controles de Corrupción'!$C$10:$AN$249,MATCH('Mapa de calor Corrupción'!L44,'Controles de Corrupción'!$C$10:$C$249,0),36)," ")</f>
        <v xml:space="preserve"> </v>
      </c>
      <c r="P44" s="32" t="str">
        <f t="shared" si="3"/>
        <v xml:space="preserve"> </v>
      </c>
      <c r="Q44" s="33" t="str">
        <f>IFERROR(INDEX('Controles de Corrupción'!$C$10:$AN$249,MATCH('Mapa de calor Corrupción'!L44,'Controles de Corrupción'!$C$10:$C$249,0),37)," ")</f>
        <v xml:space="preserve"> </v>
      </c>
      <c r="S44" s="816"/>
      <c r="T44" s="94"/>
      <c r="AB44" s="87"/>
    </row>
    <row r="45" spans="11:28" ht="45" customHeight="1" x14ac:dyDescent="0.25">
      <c r="K45" s="814"/>
      <c r="L45" s="106"/>
      <c r="M45" s="32" t="str">
        <f>IFERROR(INDEX('Controles de Corrupción'!$C$10:$AN$249,MATCH('Mapa de calor Corrupción'!L45,'Controles de Corrupción'!$C$10:$C$249,0),33), " ")</f>
        <v xml:space="preserve"> </v>
      </c>
      <c r="N45" s="32" t="str">
        <f t="shared" si="2"/>
        <v xml:space="preserve"> </v>
      </c>
      <c r="O45" s="32" t="str">
        <f>IFERROR(INDEX('Controles de Corrupción'!$C$10:$AN$249,MATCH('Mapa de calor Corrupción'!L45,'Controles de Corrupción'!$C$10:$C$249,0),36)," ")</f>
        <v xml:space="preserve"> </v>
      </c>
      <c r="P45" s="32" t="str">
        <f t="shared" si="3"/>
        <v xml:space="preserve"> </v>
      </c>
      <c r="Q45" s="33" t="str">
        <f>IFERROR(INDEX('Controles de Corrupción'!$C$10:$AN$249,MATCH('Mapa de calor Corrupción'!L45,'Controles de Corrupción'!$C$10:$C$249,0),37)," ")</f>
        <v xml:space="preserve"> </v>
      </c>
      <c r="S45" s="81"/>
      <c r="T45" s="94"/>
      <c r="V45" s="107" t="s">
        <v>200</v>
      </c>
      <c r="W45" s="96" t="s">
        <v>193</v>
      </c>
      <c r="X45" s="97" t="s">
        <v>199</v>
      </c>
      <c r="Y45" s="98" t="s">
        <v>192</v>
      </c>
      <c r="Z45" s="98" t="s">
        <v>201</v>
      </c>
      <c r="AB45" s="87"/>
    </row>
    <row r="46" spans="11:28" ht="44.25" customHeight="1" thickBot="1" x14ac:dyDescent="0.3">
      <c r="K46" s="814"/>
      <c r="L46" s="106"/>
      <c r="M46" s="32" t="str">
        <f>IFERROR(INDEX('Controles de Corrupción'!$C$10:$AN$249,MATCH('Mapa de calor Corrupción'!L46,'Controles de Corrupción'!$C$10:$C$249,0),33), " ")</f>
        <v xml:space="preserve"> </v>
      </c>
      <c r="N46" s="32" t="str">
        <f t="shared" si="2"/>
        <v xml:space="preserve"> </v>
      </c>
      <c r="O46" s="32" t="str">
        <f>IFERROR(INDEX('Controles de Corrupción'!$C$10:$AN$249,MATCH('Mapa de calor Corrupción'!L46,'Controles de Corrupción'!$C$10:$C$249,0),36)," ")</f>
        <v xml:space="preserve"> </v>
      </c>
      <c r="P46" s="32" t="str">
        <f t="shared" si="3"/>
        <v xml:space="preserve"> </v>
      </c>
      <c r="Q46" s="33" t="str">
        <f>IFERROR(INDEX('Controles de Corrupción'!$C$10:$AN$249,MATCH('Mapa de calor Corrupción'!L46,'Controles de Corrupción'!$C$10:$C$249,0),37)," ")</f>
        <v xml:space="preserve"> </v>
      </c>
      <c r="S46" s="99"/>
      <c r="T46" s="100"/>
      <c r="U46" s="817" t="s">
        <v>24</v>
      </c>
      <c r="V46" s="817"/>
      <c r="W46" s="817"/>
      <c r="X46" s="817"/>
      <c r="Y46" s="817"/>
      <c r="Z46" s="817"/>
      <c r="AA46" s="817"/>
      <c r="AB46" s="101"/>
    </row>
    <row r="47" spans="11:28" ht="50.25" customHeight="1" x14ac:dyDescent="0.25">
      <c r="K47" s="814"/>
      <c r="L47" s="106"/>
      <c r="M47" s="32" t="str">
        <f>IFERROR(INDEX('Controles de Corrupción'!$C$10:$AN$249,MATCH('Mapa de calor Corrupción'!L47,'Controles de Corrupción'!$C$10:$C$249,0),33), " ")</f>
        <v xml:space="preserve"> </v>
      </c>
      <c r="N47" s="32" t="str">
        <f t="shared" si="2"/>
        <v xml:space="preserve"> </v>
      </c>
      <c r="O47" s="32" t="str">
        <f>IFERROR(INDEX('Controles de Corrupción'!$C$10:$AN$249,MATCH('Mapa de calor Corrupción'!L47,'Controles de Corrupción'!$C$10:$C$249,0),36)," ")</f>
        <v xml:space="preserve"> </v>
      </c>
      <c r="P47" s="32" t="str">
        <f t="shared" si="3"/>
        <v xml:space="preserve"> </v>
      </c>
      <c r="Q47" s="33" t="str">
        <f>IFERROR(INDEX('Controles de Corrupción'!$C$10:$AN$249,MATCH('Mapa de calor Corrupción'!L47,'Controles de Corrupción'!$C$10:$C$249,0),37)," ")</f>
        <v xml:space="preserve"> </v>
      </c>
      <c r="T47" s="94"/>
      <c r="U47" s="102"/>
      <c r="V47" s="102"/>
      <c r="W47" s="102"/>
      <c r="X47" s="102"/>
      <c r="Y47" s="102"/>
      <c r="Z47" s="102"/>
      <c r="AA47" s="102"/>
    </row>
    <row r="48" spans="11:28" ht="47.25" customHeight="1" x14ac:dyDescent="0.25">
      <c r="K48" s="814"/>
      <c r="L48" s="106"/>
      <c r="M48" s="32" t="str">
        <f>IFERROR(INDEX('Controles de Corrupción'!$C$10:$AN$249,MATCH('Mapa de calor Corrupción'!L48,'Controles de Corrupción'!$C$10:$C$249,0),33), " ")</f>
        <v xml:space="preserve"> </v>
      </c>
      <c r="N48" s="32" t="str">
        <f t="shared" si="2"/>
        <v xml:space="preserve"> </v>
      </c>
      <c r="O48" s="32" t="str">
        <f>IFERROR(INDEX('Controles de Corrupción'!$C$10:$AN$249,MATCH('Mapa de calor Corrupción'!L48,'Controles de Corrupción'!$C$10:$C$249,0),36)," ")</f>
        <v xml:space="preserve"> </v>
      </c>
      <c r="P48" s="32" t="str">
        <f t="shared" si="3"/>
        <v xml:space="preserve"> </v>
      </c>
      <c r="Q48" s="33" t="str">
        <f>IFERROR(INDEX('Controles de Corrupción'!$C$10:$AN$249,MATCH('Mapa de calor Corrupción'!L48,'Controles de Corrupción'!$C$10:$C$249,0),37)," ")</f>
        <v xml:space="preserve"> </v>
      </c>
      <c r="T48" s="94"/>
      <c r="U48" s="102"/>
      <c r="V48" s="102"/>
      <c r="W48" s="102"/>
      <c r="X48" s="102"/>
      <c r="Y48" s="102"/>
      <c r="Z48" s="102"/>
      <c r="AA48" s="102"/>
    </row>
    <row r="49" spans="11:27" ht="51.75" customHeight="1" x14ac:dyDescent="0.25">
      <c r="K49" s="814"/>
      <c r="L49" s="106"/>
      <c r="M49" s="32" t="str">
        <f>IFERROR(INDEX('Controles de Corrupción'!$C$10:$AN$249,MATCH('Mapa de calor Corrupción'!L49,'Controles de Corrupción'!$C$10:$C$249,0),33), " ")</f>
        <v xml:space="preserve"> </v>
      </c>
      <c r="N49" s="32" t="str">
        <f t="shared" si="2"/>
        <v xml:space="preserve"> </v>
      </c>
      <c r="O49" s="32" t="str">
        <f>IFERROR(INDEX('Controles de Corrupción'!$C$10:$AN$249,MATCH('Mapa de calor Corrupción'!L49,'Controles de Corrupción'!$C$10:$C$249,0),36)," ")</f>
        <v xml:space="preserve"> </v>
      </c>
      <c r="P49" s="32" t="str">
        <f t="shared" si="3"/>
        <v xml:space="preserve"> </v>
      </c>
      <c r="Q49" s="33" t="str">
        <f>IFERROR(INDEX('Controles de Corrupción'!$C$10:$AN$249,MATCH('Mapa de calor Corrupción'!L49,'Controles de Corrupción'!$C$10:$C$249,0),37)," ")</f>
        <v xml:space="preserve"> </v>
      </c>
      <c r="T49" s="94"/>
      <c r="U49" s="102"/>
      <c r="V49" s="102"/>
      <c r="W49" s="102"/>
      <c r="X49" s="102"/>
      <c r="Y49" s="102"/>
      <c r="Z49" s="102"/>
      <c r="AA49" s="102"/>
    </row>
    <row r="50" spans="11:27" ht="42" customHeight="1" x14ac:dyDescent="0.25">
      <c r="K50" s="814"/>
      <c r="L50" s="106"/>
      <c r="M50" s="32" t="str">
        <f>IFERROR(INDEX('Controles de Corrupción'!$C$10:$AN$249,MATCH('Mapa de calor Corrupción'!L50,'Controles de Corrupción'!$C$10:$C$249,0),33), " ")</f>
        <v xml:space="preserve"> </v>
      </c>
      <c r="N50" s="32" t="str">
        <f t="shared" si="2"/>
        <v xml:space="preserve"> </v>
      </c>
      <c r="O50" s="32" t="str">
        <f>IFERROR(INDEX('Controles de Corrupción'!$C$10:$AN$249,MATCH('Mapa de calor Corrupción'!L50,'Controles de Corrupción'!$C$10:$C$249,0),36)," ")</f>
        <v xml:space="preserve"> </v>
      </c>
      <c r="P50" s="32" t="str">
        <f t="shared" si="3"/>
        <v xml:space="preserve"> </v>
      </c>
      <c r="Q50" s="33" t="str">
        <f>IFERROR(INDEX('Controles de Corrupción'!$C$10:$AN$249,MATCH('Mapa de calor Corrupción'!L50,'Controles de Corrupción'!$C$10:$C$249,0),37)," ")</f>
        <v xml:space="preserve"> </v>
      </c>
      <c r="T50" s="94"/>
      <c r="U50" s="102"/>
      <c r="V50" s="102"/>
      <c r="W50" s="102"/>
      <c r="X50" s="102"/>
      <c r="Y50" s="102"/>
      <c r="Z50" s="102"/>
      <c r="AA50" s="102"/>
    </row>
    <row r="51" spans="11:27" ht="45.75" customHeight="1" x14ac:dyDescent="0.25">
      <c r="K51" s="814"/>
      <c r="L51" s="106"/>
      <c r="M51" s="32" t="str">
        <f>IFERROR(INDEX('Controles de Corrupción'!$C$10:$AN$249,MATCH('Mapa de calor Corrupción'!L51,'Controles de Corrupción'!$C$10:$C$249,0),33), " ")</f>
        <v xml:space="preserve"> </v>
      </c>
      <c r="N51" s="32" t="str">
        <f t="shared" si="2"/>
        <v xml:space="preserve"> </v>
      </c>
      <c r="O51" s="32" t="str">
        <f>IFERROR(INDEX('Controles de Corrupción'!$C$10:$AN$249,MATCH('Mapa de calor Corrupción'!L51,'Controles de Corrupción'!$C$10:$C$249,0),36)," ")</f>
        <v xml:space="preserve"> </v>
      </c>
      <c r="P51" s="32" t="str">
        <f t="shared" si="3"/>
        <v xml:space="preserve"> </v>
      </c>
      <c r="Q51" s="33" t="str">
        <f>IFERROR(INDEX('Controles de Corrupción'!$C$10:$AN$249,MATCH('Mapa de calor Corrupción'!L51,'Controles de Corrupción'!$C$10:$C$249,0),37)," ")</f>
        <v xml:space="preserve"> </v>
      </c>
      <c r="T51" s="94"/>
      <c r="U51" s="102"/>
      <c r="V51" s="102"/>
      <c r="W51" s="102"/>
      <c r="X51" s="102"/>
      <c r="Y51" s="102"/>
      <c r="Z51" s="102"/>
      <c r="AA51" s="102"/>
    </row>
    <row r="52" spans="11:27" ht="42.75" customHeight="1" x14ac:dyDescent="0.25">
      <c r="K52" s="814"/>
      <c r="L52" s="106"/>
      <c r="M52" s="32" t="str">
        <f>IFERROR(INDEX('Controles de Corrupción'!$C$10:$AN$249,MATCH('Mapa de calor Corrupción'!L52,'Controles de Corrupción'!$C$10:$C$249,0),33), " ")</f>
        <v xml:space="preserve"> </v>
      </c>
      <c r="N52" s="32" t="str">
        <f t="shared" si="2"/>
        <v xml:space="preserve"> </v>
      </c>
      <c r="O52" s="32" t="str">
        <f>IFERROR(INDEX('Controles de Corrupción'!$C$10:$AN$249,MATCH('Mapa de calor Corrupción'!L52,'Controles de Corrupción'!$C$10:$C$249,0),36)," ")</f>
        <v xml:space="preserve"> </v>
      </c>
      <c r="P52" s="32" t="str">
        <f t="shared" si="3"/>
        <v xml:space="preserve"> </v>
      </c>
      <c r="Q52" s="33" t="str">
        <f>IFERROR(INDEX('Controles de Corrupción'!$C$10:$AN$249,MATCH('Mapa de calor Corrupción'!L52,'Controles de Corrupción'!$C$10:$C$249,0),37)," ")</f>
        <v xml:space="preserve"> </v>
      </c>
      <c r="T52" s="94"/>
      <c r="U52" s="102"/>
      <c r="V52" s="102"/>
      <c r="W52" s="102"/>
      <c r="X52" s="102"/>
      <c r="Y52" s="102"/>
      <c r="Z52" s="102"/>
      <c r="AA52" s="102"/>
    </row>
    <row r="53" spans="11:27" ht="42.75" customHeight="1" x14ac:dyDescent="0.25">
      <c r="K53" s="814"/>
      <c r="L53" s="106"/>
      <c r="M53" s="32" t="str">
        <f>IFERROR(INDEX('Controles de Corrupción'!$C$10:$AN$249,MATCH('Mapa de calor Corrupción'!L53,'Controles de Corrupción'!$C$10:$C$249,0),33), " ")</f>
        <v xml:space="preserve"> </v>
      </c>
      <c r="N53" s="32" t="str">
        <f t="shared" si="2"/>
        <v xml:space="preserve"> </v>
      </c>
      <c r="O53" s="32" t="str">
        <f>IFERROR(INDEX('Controles de Corrupción'!$C$10:$AN$249,MATCH('Mapa de calor Corrupción'!L53,'Controles de Corrupción'!$C$10:$C$249,0),36)," ")</f>
        <v xml:space="preserve"> </v>
      </c>
      <c r="P53" s="32" t="str">
        <f t="shared" si="3"/>
        <v xml:space="preserve"> </v>
      </c>
      <c r="Q53" s="33" t="str">
        <f>IFERROR(INDEX('Controles de Corrupción'!$C$10:$AN$249,MATCH('Mapa de calor Corrupción'!L53,'Controles de Corrupción'!$C$10:$C$249,0),37)," ")</f>
        <v xml:space="preserve"> </v>
      </c>
      <c r="T53" s="94"/>
      <c r="U53" s="102"/>
      <c r="V53" s="102"/>
      <c r="W53" s="102"/>
      <c r="X53" s="102"/>
      <c r="Y53" s="102"/>
      <c r="Z53" s="102"/>
      <c r="AA53" s="102"/>
    </row>
    <row r="54" spans="11:27" ht="42.75" customHeight="1" x14ac:dyDescent="0.25">
      <c r="K54" s="814"/>
      <c r="L54" s="106"/>
      <c r="M54" s="32" t="str">
        <f>IFERROR(INDEX('Controles de Corrupción'!$C$10:$AN$249,MATCH('Mapa de calor Corrupción'!L54,'Controles de Corrupción'!$C$10:$C$249,0),33), " ")</f>
        <v xml:space="preserve"> </v>
      </c>
      <c r="N54" s="32" t="str">
        <f t="shared" si="2"/>
        <v xml:space="preserve"> </v>
      </c>
      <c r="O54" s="32" t="str">
        <f>IFERROR(INDEX('Controles de Corrupción'!$C$10:$AN$249,MATCH('Mapa de calor Corrupción'!L54,'Controles de Corrupción'!$C$10:$C$249,0),36)," ")</f>
        <v xml:space="preserve"> </v>
      </c>
      <c r="P54" s="32" t="str">
        <f t="shared" si="3"/>
        <v xml:space="preserve"> </v>
      </c>
      <c r="Q54" s="33" t="str">
        <f>IFERROR(INDEX('Controles de Corrupción'!$C$10:$AN$249,MATCH('Mapa de calor Corrupción'!L54,'Controles de Corrupción'!$C$10:$C$249,0),37)," ")</f>
        <v xml:space="preserve"> </v>
      </c>
      <c r="T54" s="94"/>
      <c r="U54" s="102"/>
      <c r="V54" s="102"/>
      <c r="W54" s="102"/>
      <c r="X54" s="102"/>
      <c r="Y54" s="102"/>
      <c r="Z54" s="102"/>
      <c r="AA54" s="102"/>
    </row>
    <row r="55" spans="11:27" ht="42.75" customHeight="1" x14ac:dyDescent="0.25">
      <c r="K55" s="814"/>
      <c r="L55" s="106"/>
      <c r="M55" s="32" t="str">
        <f>IFERROR(INDEX('Controles de Corrupción'!$C$10:$AN$249,MATCH('Mapa de calor Corrupción'!L55,'Controles de Corrupción'!$C$10:$C$249,0),33), " ")</f>
        <v xml:space="preserve"> </v>
      </c>
      <c r="N55" s="32" t="str">
        <f t="shared" si="2"/>
        <v xml:space="preserve"> </v>
      </c>
      <c r="O55" s="32" t="str">
        <f>IFERROR(INDEX('Controles de Corrupción'!$C$10:$AN$249,MATCH('Mapa de calor Corrupción'!L55,'Controles de Corrupción'!$C$10:$C$249,0),36)," ")</f>
        <v xml:space="preserve"> </v>
      </c>
      <c r="P55" s="32" t="str">
        <f t="shared" si="3"/>
        <v xml:space="preserve"> </v>
      </c>
      <c r="Q55" s="33" t="str">
        <f>IFERROR(INDEX('Controles de Corrupción'!$C$10:$AN$249,MATCH('Mapa de calor Corrupción'!L55,'Controles de Corrupción'!$C$10:$C$249,0),37)," ")</f>
        <v xml:space="preserve"> </v>
      </c>
      <c r="T55" s="94"/>
      <c r="U55" s="102"/>
      <c r="V55" s="102"/>
      <c r="W55" s="102"/>
      <c r="X55" s="102"/>
      <c r="Y55" s="102"/>
      <c r="Z55" s="102"/>
      <c r="AA55" s="102"/>
    </row>
    <row r="56" spans="11:27" ht="42.75" customHeight="1" x14ac:dyDescent="0.25">
      <c r="K56" s="814"/>
      <c r="L56" s="106"/>
      <c r="M56" s="32" t="str">
        <f>IFERROR(INDEX('Controles de Corrupción'!$C$10:$AN$249,MATCH('Mapa de calor Corrupción'!L56,'Controles de Corrupción'!$C$10:$C$249,0),33), " ")</f>
        <v xml:space="preserve"> </v>
      </c>
      <c r="N56" s="32" t="str">
        <f t="shared" si="2"/>
        <v xml:space="preserve"> </v>
      </c>
      <c r="O56" s="32" t="str">
        <f>IFERROR(INDEX('Controles de Corrupción'!$C$10:$AN$249,MATCH('Mapa de calor Corrupción'!L56,'Controles de Corrupción'!$C$10:$C$249,0),36)," ")</f>
        <v xml:space="preserve"> </v>
      </c>
      <c r="P56" s="32" t="str">
        <f t="shared" si="3"/>
        <v xml:space="preserve"> </v>
      </c>
      <c r="Q56" s="33" t="str">
        <f>IFERROR(INDEX('Controles de Corrupción'!$C$10:$AN$249,MATCH('Mapa de calor Corrupción'!L56,'Controles de Corrupción'!$C$10:$C$249,0),37)," ")</f>
        <v xml:space="preserve"> </v>
      </c>
      <c r="T56" s="94"/>
      <c r="U56" s="102"/>
      <c r="V56" s="102"/>
      <c r="W56" s="102"/>
      <c r="X56" s="102"/>
      <c r="Y56" s="102"/>
      <c r="Z56" s="102"/>
      <c r="AA56" s="102"/>
    </row>
    <row r="57" spans="11:27" ht="42.75" customHeight="1" x14ac:dyDescent="0.25">
      <c r="K57" s="814"/>
      <c r="L57" s="106"/>
      <c r="M57" s="32" t="str">
        <f>IFERROR(INDEX('Controles de Corrupción'!$C$10:$AN$249,MATCH('Mapa de calor Corrupción'!L57,'Controles de Corrupción'!$C$10:$C$249,0),33), " ")</f>
        <v xml:space="preserve"> </v>
      </c>
      <c r="N57" s="32" t="str">
        <f t="shared" si="2"/>
        <v xml:space="preserve"> </v>
      </c>
      <c r="O57" s="32" t="str">
        <f>IFERROR(INDEX('Controles de Corrupción'!$C$10:$AN$249,MATCH('Mapa de calor Corrupción'!L57,'Controles de Corrupción'!$C$10:$C$249,0),36)," ")</f>
        <v xml:space="preserve"> </v>
      </c>
      <c r="P57" s="32" t="str">
        <f t="shared" si="3"/>
        <v xml:space="preserve"> </v>
      </c>
      <c r="Q57" s="33" t="str">
        <f>IFERROR(INDEX('Controles de Corrupción'!$C$10:$AN$249,MATCH('Mapa de calor Corrupción'!L57,'Controles de Corrupción'!$C$10:$C$249,0),37)," ")</f>
        <v xml:space="preserve"> </v>
      </c>
      <c r="T57" s="94"/>
      <c r="U57" s="102"/>
      <c r="V57" s="102"/>
      <c r="W57" s="102"/>
      <c r="X57" s="102"/>
      <c r="Y57" s="102"/>
      <c r="Z57" s="102"/>
      <c r="AA57" s="102"/>
    </row>
    <row r="58" spans="11:27" ht="42.75" customHeight="1" x14ac:dyDescent="0.25">
      <c r="K58" s="814"/>
      <c r="L58" s="106"/>
      <c r="M58" s="32" t="str">
        <f>IFERROR(INDEX('Controles de Corrupción'!$C$10:$AN$249,MATCH('Mapa de calor Corrupción'!L58,'Controles de Corrupción'!$C$10:$C$249,0),33), " ")</f>
        <v xml:space="preserve"> </v>
      </c>
      <c r="N58" s="32" t="str">
        <f t="shared" si="2"/>
        <v xml:space="preserve"> </v>
      </c>
      <c r="O58" s="32" t="str">
        <f>IFERROR(INDEX('Controles de Corrupción'!$C$10:$AN$249,MATCH('Mapa de calor Corrupción'!L58,'Controles de Corrupción'!$C$10:$C$249,0),36)," ")</f>
        <v xml:space="preserve"> </v>
      </c>
      <c r="P58" s="32" t="str">
        <f t="shared" si="3"/>
        <v xml:space="preserve"> </v>
      </c>
      <c r="Q58" s="33" t="str">
        <f>IFERROR(INDEX('Controles de Corrupción'!$C$10:$AN$249,MATCH('Mapa de calor Corrupción'!L58,'Controles de Corrupción'!$C$10:$C$249,0),37)," ")</f>
        <v xml:space="preserve"> </v>
      </c>
      <c r="T58" s="94"/>
      <c r="U58" s="102"/>
      <c r="V58" s="102"/>
      <c r="W58" s="102"/>
      <c r="X58" s="102"/>
      <c r="Y58" s="102"/>
      <c r="Z58" s="102"/>
      <c r="AA58" s="102"/>
    </row>
    <row r="59" spans="11:27" ht="42.75" customHeight="1" x14ac:dyDescent="0.25">
      <c r="K59" s="814"/>
      <c r="L59" s="106"/>
      <c r="M59" s="32" t="str">
        <f>IFERROR(INDEX('Controles de Corrupción'!$C$10:$AN$249,MATCH('Mapa de calor Corrupción'!L59,'Controles de Corrupción'!$C$10:$C$249,0),33), " ")</f>
        <v xml:space="preserve"> </v>
      </c>
      <c r="N59" s="32" t="str">
        <f t="shared" si="2"/>
        <v xml:space="preserve"> </v>
      </c>
      <c r="O59" s="32" t="str">
        <f>IFERROR(INDEX('Controles de Corrupción'!$C$10:$AN$249,MATCH('Mapa de calor Corrupción'!L59,'Controles de Corrupción'!$C$10:$C$249,0),36)," ")</f>
        <v xml:space="preserve"> </v>
      </c>
      <c r="P59" s="32" t="str">
        <f t="shared" si="3"/>
        <v xml:space="preserve"> </v>
      </c>
      <c r="Q59" s="33" t="str">
        <f>IFERROR(INDEX('Controles de Corrupción'!$C$10:$AN$249,MATCH('Mapa de calor Corrupción'!L59,'Controles de Corrupción'!$C$10:$C$249,0),37)," ")</f>
        <v xml:space="preserve"> </v>
      </c>
    </row>
    <row r="60" spans="11:27" ht="42.75" customHeight="1" x14ac:dyDescent="0.25">
      <c r="K60" s="814"/>
      <c r="L60" s="106"/>
      <c r="M60" s="32" t="str">
        <f>IFERROR(INDEX('Controles de Corrupción'!$C$10:$AN$249,MATCH('Mapa de calor Corrupción'!L60,'Controles de Corrupción'!$C$10:$C$249,0),33), " ")</f>
        <v xml:space="preserve"> </v>
      </c>
      <c r="N60" s="32" t="str">
        <f t="shared" si="2"/>
        <v xml:space="preserve"> </v>
      </c>
      <c r="O60" s="32" t="str">
        <f>IFERROR(INDEX('Controles de Corrupción'!$C$10:$AN$249,MATCH('Mapa de calor Corrupción'!L60,'Controles de Corrupción'!$C$10:$C$249,0),36)," ")</f>
        <v xml:space="preserve"> </v>
      </c>
      <c r="P60" s="32" t="str">
        <f t="shared" si="3"/>
        <v xml:space="preserve"> </v>
      </c>
      <c r="Q60" s="33" t="str">
        <f>IFERROR(INDEX('Controles de Corrupción'!$C$10:$AN$249,MATCH('Mapa de calor Corrupción'!L60,'Controles de Corrupción'!$C$10:$C$249,0),37)," ")</f>
        <v xml:space="preserve"> </v>
      </c>
    </row>
    <row r="61" spans="11:27" ht="42.75" customHeight="1" x14ac:dyDescent="0.25">
      <c r="K61" s="814"/>
      <c r="L61" s="106"/>
      <c r="M61" s="32" t="str">
        <f>IFERROR(INDEX('Controles de Corrupción'!$C$10:$AN$249,MATCH('Mapa de calor Corrupción'!L61,'Controles de Corrupción'!$C$10:$C$249,0),33), " ")</f>
        <v xml:space="preserve"> </v>
      </c>
      <c r="N61" s="32" t="str">
        <f t="shared" si="2"/>
        <v xml:space="preserve"> </v>
      </c>
      <c r="O61" s="32" t="str">
        <f>IFERROR(INDEX('Controles de Corrupción'!$C$10:$AN$249,MATCH('Mapa de calor Corrupción'!L61,'Controles de Corrupción'!$C$10:$C$249,0),36)," ")</f>
        <v xml:space="preserve"> </v>
      </c>
      <c r="P61" s="32" t="str">
        <f t="shared" si="3"/>
        <v xml:space="preserve"> </v>
      </c>
      <c r="Q61" s="33" t="str">
        <f>IFERROR(INDEX('Controles de Corrupción'!$C$10:$AN$249,MATCH('Mapa de calor Corrupción'!L61,'Controles de Corrupción'!$C$10:$C$249,0),37)," ")</f>
        <v xml:space="preserve"> </v>
      </c>
    </row>
    <row r="62" spans="11:27" ht="42.75" customHeight="1" thickBot="1" x14ac:dyDescent="0.3">
      <c r="K62" s="815"/>
      <c r="L62" s="104"/>
      <c r="M62" s="34" t="str">
        <f>IFERROR(INDEX('Controles de Corrupción'!$C$10:$AN$249,MATCH('Mapa de calor Corrupción'!L62,'Controles de Corrupción'!$C$10:$C$249,0),33), " ")</f>
        <v xml:space="preserve"> </v>
      </c>
      <c r="N62" s="34" t="str">
        <f t="shared" si="2"/>
        <v xml:space="preserve"> </v>
      </c>
      <c r="O62" s="34" t="str">
        <f>IFERROR(INDEX('Controles de Corrupción'!$C$10:$AN$249,MATCH('Mapa de calor Corrupción'!L62,'Controles de Corrupción'!$C$10:$C$249,0),36)," ")</f>
        <v xml:space="preserve"> </v>
      </c>
      <c r="P62" s="34" t="str">
        <f t="shared" si="3"/>
        <v xml:space="preserve"> </v>
      </c>
      <c r="Q62" s="35" t="str">
        <f>IFERROR(INDEX('Controles de Corrupción'!$C$10:$AN$249,MATCH('Mapa de calor Corrupción'!L62,'Controles de Corrupción'!$C$10:$C$249,0),37),"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R1" sqref="R1"/>
    </sheetView>
  </sheetViews>
  <sheetFormatPr baseColWidth="10" defaultColWidth="11.42578125" defaultRowHeight="15" x14ac:dyDescent="0.25"/>
  <cols>
    <col min="1" max="1" width="4.140625" style="116" customWidth="1"/>
    <col min="2" max="2" width="12.42578125" style="43" customWidth="1"/>
    <col min="3" max="3" width="29.5703125" style="43" customWidth="1"/>
    <col min="4" max="4" width="21.570312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4" t="s">
        <v>469</v>
      </c>
      <c r="E1" s="720" t="s">
        <v>1234</v>
      </c>
      <c r="F1" s="736"/>
      <c r="G1" s="736"/>
      <c r="H1" s="736"/>
      <c r="I1" s="736"/>
      <c r="J1" s="736"/>
      <c r="K1" s="736"/>
      <c r="L1" s="736"/>
      <c r="M1" s="736"/>
      <c r="N1" s="736"/>
      <c r="O1" s="736"/>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7" t="s">
        <v>13</v>
      </c>
      <c r="CL1" s="718"/>
    </row>
    <row r="2" spans="1:90" ht="24" customHeight="1" thickBot="1" x14ac:dyDescent="0.3">
      <c r="A2" s="115"/>
      <c r="B2" s="155"/>
      <c r="C2" s="166"/>
      <c r="D2" s="735"/>
      <c r="E2" s="720"/>
      <c r="F2" s="736"/>
      <c r="G2" s="736"/>
      <c r="H2" s="736"/>
      <c r="I2" s="736"/>
      <c r="J2" s="736"/>
      <c r="K2" s="736"/>
      <c r="L2" s="736"/>
      <c r="M2" s="736"/>
      <c r="N2" s="736"/>
      <c r="O2" s="736"/>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7" t="s">
        <v>12</v>
      </c>
      <c r="CL2" s="718"/>
    </row>
    <row r="3" spans="1:90" s="110" customFormat="1" ht="36.75" customHeight="1" thickBot="1" x14ac:dyDescent="0.3">
      <c r="A3" s="115"/>
      <c r="B3" s="155"/>
      <c r="C3" s="167"/>
      <c r="D3" s="173" t="s">
        <v>962</v>
      </c>
      <c r="E3" s="719" t="s">
        <v>1235</v>
      </c>
      <c r="F3" s="719"/>
      <c r="G3" s="719"/>
      <c r="H3" s="719"/>
      <c r="I3" s="719"/>
      <c r="J3" s="719"/>
      <c r="K3" s="719"/>
      <c r="L3" s="719"/>
      <c r="M3" s="719"/>
      <c r="N3" s="719"/>
      <c r="O3" s="72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1" t="s">
        <v>156</v>
      </c>
      <c r="CL3" s="722"/>
    </row>
    <row r="4" spans="1:90" ht="27" customHeight="1" x14ac:dyDescent="0.25">
      <c r="A4" s="115"/>
      <c r="B4" s="157"/>
      <c r="C4" s="158"/>
      <c r="D4" s="159"/>
      <c r="E4" s="723" t="s">
        <v>961</v>
      </c>
      <c r="F4" s="723"/>
      <c r="G4" s="723"/>
      <c r="H4" s="723"/>
      <c r="I4" s="723"/>
      <c r="J4" s="723"/>
      <c r="K4" s="723"/>
      <c r="L4" s="723"/>
      <c r="M4" s="723"/>
      <c r="N4" s="723"/>
      <c r="O4" s="723"/>
      <c r="P4" s="160"/>
      <c r="Q4" s="142"/>
    </row>
    <row r="5" spans="1:90" customFormat="1" ht="41.25" customHeight="1" thickBot="1" x14ac:dyDescent="0.3">
      <c r="A5" s="116"/>
      <c r="B5" s="411" t="s">
        <v>473</v>
      </c>
      <c r="C5" s="214" t="str">
        <f>'Riesgos de Corrupción'!C6</f>
        <v>Seguimiento y evaluación a la gestión</v>
      </c>
      <c r="D5" s="412"/>
      <c r="Q5" s="413"/>
    </row>
    <row r="6" spans="1:90" s="1" customFormat="1" ht="32.25" customHeight="1" thickBot="1" x14ac:dyDescent="0.3">
      <c r="A6" s="117" t="s">
        <v>462</v>
      </c>
      <c r="B6" s="414"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63.5" customHeight="1" x14ac:dyDescent="0.25">
      <c r="A7" s="118" t="s">
        <v>545</v>
      </c>
      <c r="B7" s="724" t="s">
        <v>188</v>
      </c>
      <c r="C7" s="726" t="str">
        <f>IFERROR(INDEX('Riesgos de Corrupción'!$B$11:$BN$100,MATCH('Mapa Riesgo Corrupción'!B7,'Riesgos de Corrupción'!$B$11:$B$100,0),2),"")</f>
        <v>Generar informes ajustados a intereses particulares con el fin de obtener un beneficio.</v>
      </c>
      <c r="D7" s="737" t="str">
        <f>IFERROR(INDEX('Riesgos de Corrupción'!$B$11:$BN$100,MATCH('Mapa Riesgo Corrupción'!B7,'Riesgos de Corrupción'!$B$11:$B$100,0),4),"")</f>
        <v xml:space="preserve">Corrupción </v>
      </c>
      <c r="E7" s="726" t="str">
        <f>IFERROR(INDEX('Riesgos de Corrupción'!$B$11:$BN$100,MATCH('Mapa Riesgo Corrupción'!B7,'Riesgos de Corrupción'!$B$11:$B$100,0),5),"")</f>
        <v xml:space="preserve">CA1. Alteración de la Información.
CA2. Favorecimiento a terceros.
CA3. Influencia política.
CA4. Ocultamiento de la información.
</v>
      </c>
      <c r="F7" s="730" t="str">
        <f>IFERROR(INDEX('Riesgos de Corrupción'!$B$11:$BN$100,MATCH('Mapa Riesgo Corrupción'!B7,'Riesgos de Corrupción'!$B$11:$B$100,0),18),"")</f>
        <v>Rara vez</v>
      </c>
      <c r="G7" s="730" t="str">
        <f>IFERROR(INDEX('Riesgos de Corrupción'!$B$11:$BN$100,MATCH('Mapa Riesgo Corrupción'!B7,'Riesgos de Corrupción'!$B$11:$B$100,0),63),"")</f>
        <v>Mayor</v>
      </c>
      <c r="H7" s="847" t="str">
        <f>IFERROR(INDEX('Riesgos de Corrupción'!$B$11:$BN$100,MATCH('Mapa Riesgo Corrupción'!B7,'Riesgos de Corrupción'!$B$11:$B$100,0),64),"")</f>
        <v>Zona Alta</v>
      </c>
      <c r="I7" s="730" t="str">
        <f>IFERROR(INDEX('Controles de Corrupción'!$C$10:$AZ$249,MATCH('Mapa Riesgo Corrupción'!B7,'Controles de Corrupción'!$C$10:$C$249,0),33),"")</f>
        <v>Rara vez</v>
      </c>
      <c r="J7" s="730" t="str">
        <f>IFERROR(INDEX('Controles de Corrupción'!$C$10:$AZ$249,MATCH('Mapa Riesgo Corrupción'!B7,'Controles de Corrupción'!$C$10:$C$249,0),36),"")</f>
        <v>Moderado</v>
      </c>
      <c r="K7" s="730" t="str">
        <f>IFERROR(INDEX('Controles de Corrupción'!$C$10:$AZ$249,MATCH('Mapa Riesgo Corrupción'!B7,'Controles de Corrupción'!$C$10:$C$249,0),37),"")</f>
        <v>Zona Moderada</v>
      </c>
      <c r="L7" s="730" t="str">
        <f>IFERROR(INDEX('Controles de Corrupción'!$C$10:$AZ$249,MATCH('Mapa Riesgo Corrupción'!B7,'Controles de Corrupción'!$C$10:$C$249,0),38),"")</f>
        <v>Reducir riesgo</v>
      </c>
      <c r="M7" s="193" t="str">
        <f>IFERROR(INDEX('Controles de Corrupción'!$C$10:$AZ$249,MATCH(A7,'Controles de Corrupción'!$B$10:$B$249,0),4),"")</f>
        <v>Los responsables de cada producto lo desarrollarán soportados en información y datos suficientes e idóneos.  En caso de encontrarse desviaciones (inexistencia, insuficiencia de soportes y/o conclusiones no soportadas), el responsable del seguimiento a este control reportará al Jefe de la Oficina de Control Interno, a fin de tomar correctivos y acciones correctivas a las que haya lugar. La evidencia se dispondrá en la carpeta compartida y archivo de gestión de la Oficina. Adicionalmente cada vez que ingrese un nuevo integrante del equipo de trabajo de la Oficina de Control Interno, éste suscribirá el compromiso ético del auditor como muestra de  transparencia en sus funciones a desarrollar.</v>
      </c>
      <c r="N7" s="70" t="str">
        <f>IFERROR(INDEX('Controles de Corrupción'!$C$10:$AZ$249,MATCH(A7,'Controles de Corrupción'!$B$10:$B$249,0),40),"")</f>
        <v>Informes revisados y firmados por el responsable designado y Jefe de la Oficina de Control Interno.</v>
      </c>
      <c r="O7" s="70" t="str">
        <f>IFERROR(INDEX('Controles de Corrupción'!$C$10:$AZ$249,MATCH(A7,'Controles de Corrupción'!$B$10:$B$249,0),41),"")</f>
        <v>Responsable designado</v>
      </c>
      <c r="P7" s="70" t="str">
        <f>IFERROR(INDEX('Controles de Corrupción'!$C$10:$AZ$249,MATCH(A7,'Controles de Corrupción'!$B$10:$B$249,0),42),"")</f>
        <v>Durante todo el año, cada vez que se genera un producto (informe)</v>
      </c>
      <c r="Q7" s="194" t="str">
        <f>IFERROR(INDEX('Controles de Corrupción'!$C$10:$AZ$249,MATCH(A7,'Controles de Corrupción'!$B$10:$B$249,0),47),"")</f>
        <v>Índice de cumplimiento: 
Número de Actividades realizadas/Número de Actividades Programadas.</v>
      </c>
    </row>
    <row r="8" spans="1:90" ht="179.25" customHeight="1" x14ac:dyDescent="0.25">
      <c r="A8" s="118" t="s">
        <v>546</v>
      </c>
      <c r="B8" s="725"/>
      <c r="C8" s="727"/>
      <c r="D8" s="729"/>
      <c r="E8" s="727"/>
      <c r="F8" s="731"/>
      <c r="G8" s="731"/>
      <c r="H8" s="836"/>
      <c r="I8" s="731"/>
      <c r="J8" s="731"/>
      <c r="K8" s="731"/>
      <c r="L8" s="731"/>
      <c r="M8" s="193" t="str">
        <f>IFERROR(INDEX('Controles de Corrupción'!$C$10:$AZ$249,MATCH(A8,'Controles de Corrupción'!$B$10:$B$249,0),4),"")</f>
        <v xml:space="preserve">
El Jefe de Control Interno indagará al equipo de trabajo sobre la existencia de asuntos que se puedan constituir en casos de conflicto de interés, una vez socializada la agenda mensual del Plan Anual de Auditorías. En el evento de reportarse,  el funcionario y/o contratista declarará dicho conflicto, atendiendo al procedimiento "Trámite de la declaratoria de conflicto de intereses"; e internamente se reasignarán las actividades que se estimen pertinentes. Las evidencias reposarán en el correo electrónico del Jefe de Oficina y/o Coordinador de grupo y en la carpeta compartida de la dependencia.</v>
      </c>
      <c r="N8" s="70" t="str">
        <f>IFERROR(INDEX('Controles de Corrupción'!$C$10:$AZ$249,MATCH(A8,'Controles de Corrupción'!$B$10:$B$249,0),40),"")</f>
        <v>Cuadro de control
Correos electrónicos
Carpeta compartida
Suscripción de  compromisos éticos del auditor</v>
      </c>
      <c r="O8" s="70" t="str">
        <f>IFERROR(INDEX('Controles de Corrupción'!$C$10:$AZ$249,MATCH(A8,'Controles de Corrupción'!$B$10:$B$249,0),41),"")</f>
        <v>Jefe de Oficina de Control Interno
Responsable designado</v>
      </c>
      <c r="P8" s="70" t="str">
        <f>IFERROR(INDEX('Controles de Corrupción'!$C$10:$AZ$249,MATCH(A8,'Controles de Corrupción'!$B$10:$B$249,0),42),"")</f>
        <v>Durante todo el año, cada vez que se asignan actividades al equipo</v>
      </c>
      <c r="Q8" s="194" t="str">
        <f>IFERROR(INDEX('Controles de Corrupción'!$C$10:$AZ$249,MATCH(A8,'Controles de Corrupción'!$B$10:$B$249,0),47),"")</f>
        <v>Índice de cumplimiento: 
Número de Actividades realizadas/Número de Actividades Programadas.</v>
      </c>
    </row>
    <row r="9" spans="1:90" ht="135" customHeight="1" x14ac:dyDescent="0.25">
      <c r="A9" s="118" t="s">
        <v>547</v>
      </c>
      <c r="B9" s="725"/>
      <c r="C9" s="727"/>
      <c r="D9" s="729"/>
      <c r="E9" s="727"/>
      <c r="F9" s="731"/>
      <c r="G9" s="731"/>
      <c r="H9" s="836"/>
      <c r="I9" s="731"/>
      <c r="J9" s="731"/>
      <c r="K9" s="731"/>
      <c r="L9" s="731"/>
      <c r="M9" s="193" t="str">
        <f>IFERROR(INDEX('Controles de Corrupción'!$C$10:$AZ$249,MATCH(A9,'Controles de Corrupción'!$B$10:$B$249,0),4),"")</f>
        <v>El responsable designado por el Jefe de la Oficina de Control Interno, cada vez que se genere un producto y con el fin de mitigar alteración, sesgo en el análisis de la información o favorecimiento a terceros, verificará que se haya realizado de manera grupal según asignación, que éste se encuentre debidamente soportado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la carpeta compartida de la dependencia.</v>
      </c>
      <c r="N9" s="70" t="str">
        <f>IFERROR(INDEX('Controles de Corrupción'!$C$10:$AZ$249,MATCH(A9,'Controles de Corrupción'!$B$10:$B$249,0),40),"")</f>
        <v>Informes revisados y firmados por el responsable designado y Jefe de la Oficina de Control Interno.</v>
      </c>
      <c r="O9" s="70" t="str">
        <f>IFERROR(INDEX('Controles de Corrupción'!$C$10:$AZ$249,MATCH(A9,'Controles de Corrupción'!$B$10:$B$249,0),41),"")</f>
        <v>Responsable designado</v>
      </c>
      <c r="P9" s="70" t="str">
        <f>IFERROR(INDEX('Controles de Corrupción'!$C$10:$AZ$249,MATCH(A9,'Controles de Corrupción'!$B$10:$B$249,0),42),"")</f>
        <v>Durante todo el año, cada vez que se genera un producto (informe)</v>
      </c>
      <c r="Q9" s="194" t="str">
        <f>IFERROR(INDEX('Controles de Corrupción'!$C$10:$AZ$249,MATCH(A9,'Controles de Corrupción'!$B$10:$B$249,0),47),"")</f>
        <v>Índice de cumplimiento: 
Número de Actividades realizadas/Número de Actividades Programadas.</v>
      </c>
    </row>
    <row r="10" spans="1:90" ht="149.25" customHeight="1" x14ac:dyDescent="0.25">
      <c r="A10" s="118" t="s">
        <v>548</v>
      </c>
      <c r="B10" s="725"/>
      <c r="C10" s="727"/>
      <c r="D10" s="729"/>
      <c r="E10" s="727"/>
      <c r="F10" s="731"/>
      <c r="G10" s="731"/>
      <c r="H10" s="836"/>
      <c r="I10" s="731"/>
      <c r="J10" s="731"/>
      <c r="K10" s="731"/>
      <c r="L10" s="731"/>
      <c r="M10" s="193" t="str">
        <f>IFERROR(INDEX('Controles de Corrupción'!$C$10:$AZ$249,MATCH(A10,'Controles de Corrupción'!$B$10:$B$249,0),4),"")</f>
        <v xml:space="preserve">El Jefe de la Oficina de Control Interno, de manera semestral o cada vez que se requiera por cambios en el equipo de trabajo y/o vinculación de personal, realizará sensibilización y capacitación sobre las conductas éticas del auditor. Como evidencia se guardará en la carpeta compartida la lista de asistencia y el compromiso ético del auditor interno. En caso de encontrarse desviaciones, el (a) Jefe de la Oficina de Control Interno, realizará la programación inmediata de la capacitación y la socialización y firma del compromiso ético del auditor interno. </v>
      </c>
      <c r="N10" s="70" t="str">
        <f>IFERROR(INDEX('Controles de Corrupción'!$C$10:$AZ$249,MATCH(A10,'Controles de Corrupción'!$B$10:$B$249,0),40),"")</f>
        <v>Listas de asistencia y correos electrónicos</v>
      </c>
      <c r="O10" s="70" t="str">
        <f>IFERROR(INDEX('Controles de Corrupción'!$C$10:$AZ$249,MATCH(A10,'Controles de Corrupción'!$B$10:$B$249,0),41),"")</f>
        <v xml:space="preserve">Jefe de Oficina de Control Interno
</v>
      </c>
      <c r="P10" s="70" t="str">
        <f>IFERROR(INDEX('Controles de Corrupción'!$C$10:$AZ$249,MATCH(A10,'Controles de Corrupción'!$B$10:$B$249,0),42),"")</f>
        <v>Durante todo el año, cada vez que se requiera.</v>
      </c>
      <c r="Q10" s="194" t="str">
        <f>IFERROR(INDEX('Controles de Corrupción'!$C$10:$AZ$249,MATCH(A10,'Controles de Corrupción'!$B$10:$B$249,0),47),"")</f>
        <v>número de materializaciones del riesgo</v>
      </c>
    </row>
    <row r="11" spans="1:90" ht="153" customHeight="1" x14ac:dyDescent="0.25">
      <c r="A11" s="118" t="s">
        <v>549</v>
      </c>
      <c r="B11" s="725"/>
      <c r="C11" s="727"/>
      <c r="D11" s="729"/>
      <c r="E11" s="727"/>
      <c r="F11" s="731"/>
      <c r="G11" s="731"/>
      <c r="H11" s="836"/>
      <c r="I11" s="731"/>
      <c r="J11" s="731"/>
      <c r="K11" s="731"/>
      <c r="L11" s="731"/>
      <c r="M11" s="193" t="str">
        <f>IFERROR(INDEX('Controles de Corrupción'!$C$10:$AZ$249,MATCH(A11,'Controles de Corrupción'!$B$10:$B$249,0),4),"")</f>
        <v/>
      </c>
      <c r="N11" s="70" t="str">
        <f>IFERROR(INDEX('Controles de Corrupción'!$C$10:$AZ$249,MATCH(A11,'Controles de Corrupción'!$B$10:$B$249,0),40),"")</f>
        <v/>
      </c>
      <c r="O11" s="70" t="str">
        <f>IFERROR(INDEX('Controles de Corrupción'!$C$10:$AZ$249,MATCH(A11,'Controles de Corrupción'!$B$10:$B$249,0),41),"")</f>
        <v/>
      </c>
      <c r="P11" s="70" t="str">
        <f>IFERROR(INDEX('Controles de Corrupción'!$C$10:$AZ$249,MATCH(A11,'Controles de Corrupción'!$B$10:$B$249,0),42),"")</f>
        <v/>
      </c>
      <c r="Q11" s="194" t="str">
        <f>IFERROR(INDEX('Controles de Corrupción'!$C$10:$AZ$249,MATCH(A11,'Controles de Corrupción'!$B$10:$B$249,0),47),"")</f>
        <v/>
      </c>
    </row>
    <row r="12" spans="1:90" ht="33" hidden="1" customHeight="1" x14ac:dyDescent="0.25">
      <c r="A12" s="118" t="s">
        <v>550</v>
      </c>
      <c r="B12" s="725"/>
      <c r="C12" s="727"/>
      <c r="D12" s="729"/>
      <c r="E12" s="727"/>
      <c r="F12" s="731"/>
      <c r="G12" s="731"/>
      <c r="H12" s="732"/>
      <c r="I12" s="731"/>
      <c r="J12" s="731"/>
      <c r="K12" s="731"/>
      <c r="L12" s="731"/>
      <c r="M12" s="193" t="str">
        <f>IFERROR(INDEX('Controles de Corrupción'!$C$10:$AZ$249,MATCH(A12,'Controles de Corrupción'!$B$10:$B$249,0),4),"")</f>
        <v/>
      </c>
      <c r="N12" s="70" t="str">
        <f>IFERROR(INDEX('Controles de Corrupción'!$C$10:$AZ$249,MATCH(A12,'Controles de Corrupción'!$B$10:$B$249,0),40),"")</f>
        <v/>
      </c>
      <c r="O12" s="70" t="str">
        <f>IFERROR(INDEX('Controles de Corrupción'!$C$10:$AZ$249,MATCH(A12,'Controles de Corrupción'!$B$10:$B$249,0),41),"")</f>
        <v/>
      </c>
      <c r="P12" s="70" t="str">
        <f>IFERROR(INDEX('Controles de Corrupción'!$C$10:$AZ$249,MATCH(A12,'Controles de Corrupción'!$B$10:$B$249,0),42),"")</f>
        <v/>
      </c>
      <c r="Q12" s="194" t="str">
        <f>IFERROR(INDEX('Controles de Corrupción'!$C$10:$AZ$249,MATCH(A12,'Controles de Corrupción'!$B$10:$B$249,0),47),"")</f>
        <v/>
      </c>
    </row>
    <row r="13" spans="1:90" ht="135" customHeight="1" x14ac:dyDescent="0.25">
      <c r="A13" s="118" t="s">
        <v>551</v>
      </c>
      <c r="B13" s="759"/>
      <c r="C13" s="846" t="str">
        <f>IFERROR(INDEX('Riesgos de Corrupción'!$B$11:$BN$100,MATCH('Mapa Riesgo Corrupción'!B13,'Riesgos de Corrupción'!$B$11:$B$100,0),2),"")</f>
        <v/>
      </c>
      <c r="D13" s="729" t="str">
        <f>IFERROR(INDEX('Riesgos de Corrupción'!$B$11:$BN$100,MATCH('Mapa Riesgo Corrupción'!B13,'Riesgos de Corrupción'!$B$11:$B$100,0),4),"")</f>
        <v/>
      </c>
      <c r="E13" s="727" t="str">
        <f>IFERROR(INDEX('Riesgos de Corrupción'!$B$11:$BN$100,MATCH('Mapa Riesgo Corrupción'!B13,'Riesgos de Corrupción'!$B$11:$B$100,0),5),"")</f>
        <v/>
      </c>
      <c r="F13" s="731" t="str">
        <f>IFERROR(INDEX('Riesgos de Corrupción'!$B$11:$BN$100,MATCH('Mapa Riesgo Corrupción'!B13,'Riesgos de Corrupción'!$B$11:$B$100,0),18),"")</f>
        <v/>
      </c>
      <c r="G13" s="731" t="str">
        <f>IFERROR(INDEX('Riesgos de Corrupción'!$B$11:$BN$100,MATCH('Mapa Riesgo Corrupción'!B13,'Riesgos de Corrupción'!$B$11:$B$100,0),63),"")</f>
        <v/>
      </c>
      <c r="H13" s="835" t="str">
        <f>IFERROR(INDEX('Riesgos de Corrupción'!$B$11:$BN$100,MATCH('Mapa Riesgo Corrupción'!B13,'Riesgos de Corrupción'!$B$11:$B$100,0),64),"")</f>
        <v/>
      </c>
      <c r="I13" s="731" t="str">
        <f>IFERROR(INDEX('Controles de Corrupción'!$C$10:$AZ$249,MATCH('Mapa Riesgo Corrupción'!B13,'Controles de Corrupción'!$C$10:$C$249,0),33),"")</f>
        <v/>
      </c>
      <c r="J13" s="731" t="str">
        <f>IFERROR(INDEX('Controles de Corrupción'!$C$10:$AZ$249,MATCH('Mapa Riesgo Corrupción'!B13,'Controles de Corrupción'!$C$10:$C$249,0),36),"")</f>
        <v/>
      </c>
      <c r="K13" s="731" t="str">
        <f>IFERROR(INDEX('Controles de Corrupción'!$C$10:$AZ$249,MATCH('Mapa Riesgo Corrupción'!B13,'Controles de Corrupción'!$C$10:$C$249,0),37),"")</f>
        <v/>
      </c>
      <c r="L13" s="731" t="str">
        <f>IFERROR(INDEX('Controles de Corrupción'!$C$10:$AZ$249,MATCH('Mapa Riesgo Corrupción'!B13,'Controles de Corrupción'!$C$10:$C$249,0),38),"")</f>
        <v/>
      </c>
      <c r="M13" s="193" t="str">
        <f>IFERROR(INDEX('Controles de Corrupción'!$C$10:$AZ$249,MATCH(A13,'Controles de Corrupción'!$B$10:$B$249,0),4),"")</f>
        <v/>
      </c>
      <c r="N13" s="70" t="str">
        <f>IFERROR(INDEX('Controles de Corrupción'!$C$10:$AZ$249,MATCH(A13,'Controles de Corrupción'!$B$10:$B$249,0),40),"")</f>
        <v/>
      </c>
      <c r="O13" s="70" t="str">
        <f>IFERROR(INDEX('Controles de Corrupción'!$C$10:$AZ$249,MATCH(A13,'Controles de Corrupción'!$B$10:$B$249,0),41),"")</f>
        <v/>
      </c>
      <c r="P13" s="70" t="str">
        <f>IFERROR(INDEX('Controles de Corrupción'!$C$10:$AZ$249,MATCH(A13,'Controles de Corrupción'!$B$10:$B$249,0),42),"")</f>
        <v/>
      </c>
      <c r="Q13" s="194" t="str">
        <f>IFERROR(INDEX('Controles de Corrupción'!$C$10:$AZ$249,MATCH(A13,'Controles de Corrupción'!$B$10:$B$249,0),47),"")</f>
        <v/>
      </c>
    </row>
    <row r="14" spans="1:90" ht="114.75" customHeight="1" x14ac:dyDescent="0.25">
      <c r="A14" s="118" t="s">
        <v>552</v>
      </c>
      <c r="B14" s="763"/>
      <c r="C14" s="846"/>
      <c r="D14" s="729"/>
      <c r="E14" s="727"/>
      <c r="F14" s="731"/>
      <c r="G14" s="731"/>
      <c r="H14" s="836"/>
      <c r="I14" s="731"/>
      <c r="J14" s="731"/>
      <c r="K14" s="731"/>
      <c r="L14" s="731"/>
      <c r="M14" s="193" t="str">
        <f>IFERROR(INDEX('Controles de Corrupción'!$C$10:$AZ$249,MATCH(A14,'Controles de Corrupción'!$B$10:$B$249,0),4),"")</f>
        <v/>
      </c>
      <c r="N14" s="70" t="str">
        <f>IFERROR(INDEX('Controles de Corrupción'!$C$10:$AZ$249,MATCH(A14,'Controles de Corrupción'!$B$10:$B$249,0),40),"")</f>
        <v/>
      </c>
      <c r="O14" s="70" t="str">
        <f>IFERROR(INDEX('Controles de Corrupción'!$C$10:$AZ$249,MATCH(A14,'Controles de Corrupción'!$B$10:$B$249,0),41),"")</f>
        <v/>
      </c>
      <c r="P14" s="70" t="str">
        <f>IFERROR(INDEX('Controles de Corrupción'!$C$10:$AZ$249,MATCH(A14,'Controles de Corrupción'!$B$10:$B$249,0),42),"")</f>
        <v/>
      </c>
      <c r="Q14" s="194" t="str">
        <f>IFERROR(INDEX('Controles de Corrupción'!$C$10:$AZ$249,MATCH(A14,'Controles de Corrupción'!$B$10:$B$249,0),47),"")</f>
        <v/>
      </c>
    </row>
    <row r="15" spans="1:90" ht="96" hidden="1" customHeight="1" x14ac:dyDescent="0.25">
      <c r="A15" s="118" t="s">
        <v>553</v>
      </c>
      <c r="B15" s="763"/>
      <c r="C15" s="846"/>
      <c r="D15" s="729"/>
      <c r="E15" s="727"/>
      <c r="F15" s="731"/>
      <c r="G15" s="731"/>
      <c r="H15" s="836"/>
      <c r="I15" s="731"/>
      <c r="J15" s="731"/>
      <c r="K15" s="731"/>
      <c r="L15" s="731"/>
      <c r="M15" s="193" t="str">
        <f>IFERROR(INDEX('Controles de Corrupción'!$C$10:$AZ$249,MATCH(A15,'Controles de Corrupción'!$B$10:$B$249,0),4),"")</f>
        <v/>
      </c>
      <c r="N15" s="70" t="str">
        <f>IFERROR(INDEX('Controles de Corrupción'!$C$10:$AZ$249,MATCH(A15,'Controles de Corrupción'!$B$10:$B$249,0),40),"")</f>
        <v/>
      </c>
      <c r="O15" s="70" t="str">
        <f>IFERROR(INDEX('Controles de Corrupción'!$C$10:$AZ$249,MATCH(A15,'Controles de Corrupción'!$B$10:$B$249,0),41),"")</f>
        <v/>
      </c>
      <c r="P15" s="70" t="str">
        <f>IFERROR(INDEX('Controles de Corrupción'!$C$10:$AZ$249,MATCH(A15,'Controles de Corrupción'!$B$10:$B$249,0),42),"")</f>
        <v/>
      </c>
      <c r="Q15" s="194" t="str">
        <f>IFERROR(INDEX('Controles de Corrupción'!$C$10:$AZ$249,MATCH(A15,'Controles de Corrupción'!$B$10:$B$249,0),47),"")</f>
        <v/>
      </c>
    </row>
    <row r="16" spans="1:90" ht="33" hidden="1" customHeight="1" x14ac:dyDescent="0.25">
      <c r="A16" s="118" t="s">
        <v>554</v>
      </c>
      <c r="B16" s="763"/>
      <c r="C16" s="846"/>
      <c r="D16" s="729"/>
      <c r="E16" s="727"/>
      <c r="F16" s="731"/>
      <c r="G16" s="731"/>
      <c r="H16" s="836"/>
      <c r="I16" s="731"/>
      <c r="J16" s="731"/>
      <c r="K16" s="731"/>
      <c r="L16" s="731"/>
      <c r="M16" s="193" t="str">
        <f>IFERROR(INDEX('Controles de Corrupción'!$C$10:$AZ$249,MATCH(A16,'Controles de Corrupción'!$B$10:$B$249,0),4),"")</f>
        <v/>
      </c>
      <c r="N16" s="70" t="str">
        <f>IFERROR(INDEX('Controles de Corrupción'!$C$10:$AZ$249,MATCH(A16,'Controles de Corrupción'!$B$10:$B$249,0),40),"")</f>
        <v/>
      </c>
      <c r="O16" s="70" t="str">
        <f>IFERROR(INDEX('Controles de Corrupción'!$C$10:$AZ$249,MATCH(A16,'Controles de Corrupción'!$B$10:$B$249,0),41),"")</f>
        <v/>
      </c>
      <c r="P16" s="70" t="str">
        <f>IFERROR(INDEX('Controles de Corrupción'!$C$10:$AZ$249,MATCH(A16,'Controles de Corrupción'!$B$10:$B$249,0),42),"")</f>
        <v/>
      </c>
      <c r="Q16" s="194" t="str">
        <f>IFERROR(INDEX('Controles de Corrupción'!$C$10:$AZ$249,MATCH(A16,'Controles de Corrupción'!$B$10:$B$249,0),47),"")</f>
        <v/>
      </c>
    </row>
    <row r="17" spans="1:17" ht="33" hidden="1" customHeight="1" x14ac:dyDescent="0.25">
      <c r="A17" s="118" t="s">
        <v>555</v>
      </c>
      <c r="B17" s="763"/>
      <c r="C17" s="846"/>
      <c r="D17" s="729"/>
      <c r="E17" s="727"/>
      <c r="F17" s="731"/>
      <c r="G17" s="731"/>
      <c r="H17" s="836"/>
      <c r="I17" s="731"/>
      <c r="J17" s="731"/>
      <c r="K17" s="731"/>
      <c r="L17" s="731"/>
      <c r="M17" s="193" t="str">
        <f>IFERROR(INDEX('Controles de Corrupción'!$C$10:$AZ$249,MATCH(A17,'Controles de Corrupción'!$B$10:$B$249,0),4),"")</f>
        <v/>
      </c>
      <c r="N17" s="70" t="str">
        <f>IFERROR(INDEX('Controles de Corrupción'!$C$10:$AZ$249,MATCH(A17,'Controles de Corrupción'!$B$10:$B$249,0),40),"")</f>
        <v/>
      </c>
      <c r="O17" s="70" t="str">
        <f>IFERROR(INDEX('Controles de Corrupción'!$C$10:$AZ$249,MATCH(A17,'Controles de Corrupción'!$B$10:$B$249,0),41),"")</f>
        <v/>
      </c>
      <c r="P17" s="70" t="str">
        <f>IFERROR(INDEX('Controles de Corrupción'!$C$10:$AZ$249,MATCH(A17,'Controles de Corrupción'!$B$10:$B$249,0),42),"")</f>
        <v/>
      </c>
      <c r="Q17" s="194" t="str">
        <f>IFERROR(INDEX('Controles de Corrupción'!$C$10:$AZ$249,MATCH(A17,'Controles de Corrupción'!$B$10:$B$249,0),47),"")</f>
        <v/>
      </c>
    </row>
    <row r="18" spans="1:17" ht="17.25" hidden="1" customHeight="1" x14ac:dyDescent="0.25">
      <c r="A18" s="118" t="s">
        <v>556</v>
      </c>
      <c r="B18" s="724"/>
      <c r="C18" s="846"/>
      <c r="D18" s="729"/>
      <c r="E18" s="727"/>
      <c r="F18" s="731"/>
      <c r="G18" s="731"/>
      <c r="H18" s="732"/>
      <c r="I18" s="731"/>
      <c r="J18" s="731"/>
      <c r="K18" s="731"/>
      <c r="L18" s="731"/>
      <c r="M18" s="193" t="str">
        <f>IFERROR(INDEX('Controles de Corrupción'!$C$10:$AZ$249,MATCH(A18,'Controles de Corrupción'!$B$10:$B$249,0),4),"")</f>
        <v/>
      </c>
      <c r="N18" s="70" t="str">
        <f>IFERROR(INDEX('Controles de Corrupción'!$C$10:$AZ$249,MATCH(A18,'Controles de Corrupción'!$B$10:$B$249,0),40),"")</f>
        <v/>
      </c>
      <c r="O18" s="70" t="str">
        <f>IFERROR(INDEX('Controles de Corrupción'!$C$10:$AZ$249,MATCH(A18,'Controles de Corrupción'!$B$10:$B$249,0),41),"")</f>
        <v/>
      </c>
      <c r="P18" s="70" t="str">
        <f>IFERROR(INDEX('Controles de Corrupción'!$C$10:$AZ$249,MATCH(A18,'Controles de Corrupción'!$B$10:$B$249,0),42),"")</f>
        <v/>
      </c>
      <c r="Q18" s="194" t="str">
        <f>IFERROR(INDEX('Controles de Corrupción'!$C$10:$AZ$249,MATCH(A18,'Controles de Corrupción'!$B$10:$B$249,0),47),"")</f>
        <v/>
      </c>
    </row>
    <row r="19" spans="1:17" ht="174" customHeight="1" x14ac:dyDescent="0.25">
      <c r="A19" s="118" t="s">
        <v>557</v>
      </c>
      <c r="B19" s="759"/>
      <c r="C19" s="846" t="str">
        <f>IFERROR(INDEX('Riesgos de Corrupción'!$B$11:$BN$100,MATCH('Mapa Riesgo Corrupción'!B19,'Riesgos de Corrupción'!$B$11:$B$100,0),2),"")</f>
        <v/>
      </c>
      <c r="D19" s="729" t="str">
        <f>IFERROR(INDEX('Riesgos de Corrupción'!$B$11:$BN$100,MATCH('Mapa Riesgo Corrupción'!B19,'Riesgos de Corrupción'!$B$11:$B$100,0),4),"")</f>
        <v/>
      </c>
      <c r="E19" s="727" t="str">
        <f>IFERROR(INDEX('Riesgos de Corrupción'!$B$11:$BN$100,MATCH('Mapa Riesgo Corrupción'!B19,'Riesgos de Corrupción'!$B$11:$B$100,0),5),"")</f>
        <v/>
      </c>
      <c r="F19" s="731" t="str">
        <f>IFERROR(INDEX('Riesgos de Corrupción'!$B$11:$BN$100,MATCH('Mapa Riesgo Corrupción'!B19,'Riesgos de Corrupción'!$B$11:$B$100,0),18),"")</f>
        <v/>
      </c>
      <c r="G19" s="731" t="str">
        <f>IFERROR(INDEX('Riesgos de Corrupción'!$B$11:$BN$100,MATCH('Mapa Riesgo Corrupción'!B19,'Riesgos de Corrupción'!$B$11:$B$100,0),63),"")</f>
        <v/>
      </c>
      <c r="H19" s="835" t="str">
        <f>IFERROR(INDEX('Riesgos de Corrupción'!$B$11:$BN$100,MATCH('Mapa Riesgo Corrupción'!B19,'Riesgos de Corrupción'!$B$11:$B$100,0),64),"")</f>
        <v/>
      </c>
      <c r="I19" s="731" t="str">
        <f>IFERROR(INDEX('Controles de Corrupción'!$C$10:$AZ$249,MATCH('Mapa Riesgo Corrupción'!B19,'Controles de Corrupción'!$C$10:$C$249,0),33),"")</f>
        <v/>
      </c>
      <c r="J19" s="731" t="str">
        <f>IFERROR(INDEX('Controles de Corrupción'!$C$10:$AZ$249,MATCH('Mapa Riesgo Corrupción'!B19,'Controles de Corrupción'!$C$10:$C$249,0),36),"")</f>
        <v/>
      </c>
      <c r="K19" s="731" t="str">
        <f>IFERROR(INDEX('Controles de Corrupción'!$C$10:$AZ$249,MATCH('Mapa Riesgo Corrupción'!B19,'Controles de Corrupción'!$C$10:$C$249,0),37),"")</f>
        <v/>
      </c>
      <c r="L19" s="731" t="str">
        <f>IFERROR(INDEX('Controles de Corrupción'!$C$10:$AZ$249,MATCH('Mapa Riesgo Corrupción'!B19,'Controles de Corrupción'!$C$10:$C$249,0),38),"")</f>
        <v/>
      </c>
      <c r="M19" s="193" t="str">
        <f>IFERROR(INDEX('Controles de Corrupción'!$C$10:$AZ$249,MATCH(A19,'Controles de Corrupción'!$B$10:$B$249,0),4),"")</f>
        <v/>
      </c>
      <c r="N19" s="70" t="str">
        <f>IFERROR(INDEX('Controles de Corrupción'!$C$10:$AZ$249,MATCH(A19,'Controles de Corrupción'!$B$10:$B$249,0),40),"")</f>
        <v/>
      </c>
      <c r="O19" s="70" t="str">
        <f>IFERROR(INDEX('Controles de Corrupción'!$C$10:$AZ$249,MATCH(A19,'Controles de Corrupción'!$B$10:$B$249,0),41),"")</f>
        <v/>
      </c>
      <c r="P19" s="70" t="str">
        <f>IFERROR(INDEX('Controles de Corrupción'!$C$10:$AZ$249,MATCH(A19,'Controles de Corrupción'!$B$10:$B$249,0),42),"")</f>
        <v/>
      </c>
      <c r="Q19" s="194" t="str">
        <f>IFERROR(INDEX('Controles de Corrupción'!$C$10:$AZ$249,MATCH(A19,'Controles de Corrupción'!$B$10:$B$249,0),47),"")</f>
        <v/>
      </c>
    </row>
    <row r="20" spans="1:17" ht="132" customHeight="1" x14ac:dyDescent="0.25">
      <c r="A20" s="118" t="s">
        <v>558</v>
      </c>
      <c r="B20" s="763"/>
      <c r="C20" s="846"/>
      <c r="D20" s="729"/>
      <c r="E20" s="727"/>
      <c r="F20" s="731"/>
      <c r="G20" s="731"/>
      <c r="H20" s="836"/>
      <c r="I20" s="731"/>
      <c r="J20" s="731"/>
      <c r="K20" s="731"/>
      <c r="L20" s="731"/>
      <c r="M20" s="193" t="str">
        <f>IFERROR(INDEX('Controles de Corrupción'!$C$10:$AZ$249,MATCH(A20,'Controles de Corrupción'!$B$10:$B$249,0),4),"")</f>
        <v/>
      </c>
      <c r="N20" s="70" t="str">
        <f>IFERROR(INDEX('Controles de Corrupción'!$C$10:$AZ$249,MATCH(A20,'Controles de Corrupción'!$B$10:$B$249,0),40),"")</f>
        <v/>
      </c>
      <c r="O20" s="70" t="str">
        <f>IFERROR(INDEX('Controles de Corrupción'!$C$10:$AZ$249,MATCH(A20,'Controles de Corrupción'!$B$10:$B$249,0),41),"")</f>
        <v/>
      </c>
      <c r="P20" s="70" t="str">
        <f>IFERROR(INDEX('Controles de Corrupción'!$C$10:$AZ$249,MATCH(A20,'Controles de Corrupción'!$B$10:$B$249,0),42),"")</f>
        <v/>
      </c>
      <c r="Q20" s="194" t="str">
        <f>IFERROR(INDEX('Controles de Corrupción'!$C$10:$AZ$249,MATCH(A20,'Controles de Corrupción'!$B$10:$B$249,0),47),"")</f>
        <v/>
      </c>
    </row>
    <row r="21" spans="1:17" ht="104.25" customHeight="1" x14ac:dyDescent="0.25">
      <c r="A21" s="118" t="s">
        <v>559</v>
      </c>
      <c r="B21" s="763"/>
      <c r="C21" s="846"/>
      <c r="D21" s="729"/>
      <c r="E21" s="727"/>
      <c r="F21" s="731"/>
      <c r="G21" s="731"/>
      <c r="H21" s="836"/>
      <c r="I21" s="731"/>
      <c r="J21" s="731"/>
      <c r="K21" s="731"/>
      <c r="L21" s="731"/>
      <c r="M21" s="193" t="str">
        <f>IFERROR(INDEX('Controles de Corrupción'!$C$10:$AZ$249,MATCH(A21,'Controles de Corrupción'!$B$10:$B$249,0),4),"")</f>
        <v/>
      </c>
      <c r="N21" s="70" t="str">
        <f>IFERROR(INDEX('Controles de Corrupción'!$C$10:$AZ$249,MATCH(A21,'Controles de Corrupción'!$B$10:$B$249,0),40),"")</f>
        <v/>
      </c>
      <c r="O21" s="70" t="str">
        <f>IFERROR(INDEX('Controles de Corrupción'!$C$10:$AZ$249,MATCH(A21,'Controles de Corrupción'!$B$10:$B$249,0),41),"")</f>
        <v/>
      </c>
      <c r="P21" s="70" t="str">
        <f>IFERROR(INDEX('Controles de Corrupción'!$C$10:$AZ$249,MATCH(A21,'Controles de Corrupción'!$B$10:$B$249,0),42),"")</f>
        <v/>
      </c>
      <c r="Q21" s="194" t="str">
        <f>IFERROR(INDEX('Controles de Corrupción'!$C$10:$AZ$249,MATCH(A21,'Controles de Corrupción'!$B$10:$B$249,0),47),"")</f>
        <v/>
      </c>
    </row>
    <row r="22" spans="1:17" ht="43.5" hidden="1" customHeight="1" x14ac:dyDescent="0.25">
      <c r="A22" s="118" t="s">
        <v>560</v>
      </c>
      <c r="B22" s="763"/>
      <c r="C22" s="846"/>
      <c r="D22" s="729"/>
      <c r="E22" s="727"/>
      <c r="F22" s="731"/>
      <c r="G22" s="731"/>
      <c r="H22" s="836"/>
      <c r="I22" s="731"/>
      <c r="J22" s="731"/>
      <c r="K22" s="731"/>
      <c r="L22" s="731"/>
      <c r="M22" s="193" t="str">
        <f>IFERROR(INDEX('Controles de Corrupción'!$C$10:$AZ$249,MATCH(A22,'Controles de Corrupción'!$B$10:$B$249,0),4),"")</f>
        <v/>
      </c>
      <c r="N22" s="70" t="str">
        <f>IFERROR(INDEX('Controles de Corrupción'!$C$10:$AZ$249,MATCH(A22,'Controles de Corrupción'!$B$10:$B$249,0),40),"")</f>
        <v/>
      </c>
      <c r="O22" s="70" t="str">
        <f>IFERROR(INDEX('Controles de Corrupción'!$C$10:$AZ$249,MATCH(A22,'Controles de Corrupción'!$B$10:$B$249,0),41),"")</f>
        <v/>
      </c>
      <c r="P22" s="70" t="str">
        <f>IFERROR(INDEX('Controles de Corrupción'!$C$10:$AZ$249,MATCH(A22,'Controles de Corrupción'!$B$10:$B$249,0),42),"")</f>
        <v/>
      </c>
      <c r="Q22" s="194" t="str">
        <f>IFERROR(INDEX('Controles de Corrupción'!$C$10:$AZ$249,MATCH(A22,'Controles de Corrupción'!$B$10:$B$249,0),47),"")</f>
        <v/>
      </c>
    </row>
    <row r="23" spans="1:17" ht="43.5" hidden="1" customHeight="1" x14ac:dyDescent="0.25">
      <c r="A23" s="118" t="s">
        <v>561</v>
      </c>
      <c r="B23" s="763"/>
      <c r="C23" s="846"/>
      <c r="D23" s="729"/>
      <c r="E23" s="727"/>
      <c r="F23" s="731"/>
      <c r="G23" s="731"/>
      <c r="H23" s="836"/>
      <c r="I23" s="731"/>
      <c r="J23" s="731"/>
      <c r="K23" s="731"/>
      <c r="L23" s="731"/>
      <c r="M23" s="193" t="str">
        <f>IFERROR(INDEX('Controles de Corrupción'!$C$10:$AZ$249,MATCH(A23,'Controles de Corrupción'!$B$10:$B$249,0),4),"")</f>
        <v/>
      </c>
      <c r="N23" s="70" t="str">
        <f>IFERROR(INDEX('Controles de Corrupción'!$C$10:$AZ$249,MATCH(A23,'Controles de Corrupción'!$B$10:$B$249,0),40),"")</f>
        <v/>
      </c>
      <c r="O23" s="70" t="str">
        <f>IFERROR(INDEX('Controles de Corrupción'!$C$10:$AZ$249,MATCH(A23,'Controles de Corrupción'!$B$10:$B$249,0),41),"")</f>
        <v/>
      </c>
      <c r="P23" s="70" t="str">
        <f>IFERROR(INDEX('Controles de Corrupción'!$C$10:$AZ$249,MATCH(A23,'Controles de Corrupción'!$B$10:$B$249,0),42),"")</f>
        <v/>
      </c>
      <c r="Q23" s="194" t="str">
        <f>IFERROR(INDEX('Controles de Corrupción'!$C$10:$AZ$249,MATCH(A23,'Controles de Corrupción'!$B$10:$B$249,0),47),"")</f>
        <v/>
      </c>
    </row>
    <row r="24" spans="1:17" ht="43.5" hidden="1" customHeight="1" x14ac:dyDescent="0.25">
      <c r="A24" s="118" t="s">
        <v>562</v>
      </c>
      <c r="B24" s="724"/>
      <c r="C24" s="846"/>
      <c r="D24" s="729"/>
      <c r="E24" s="727"/>
      <c r="F24" s="731"/>
      <c r="G24" s="731"/>
      <c r="H24" s="732"/>
      <c r="I24" s="731"/>
      <c r="J24" s="731"/>
      <c r="K24" s="731"/>
      <c r="L24" s="731"/>
      <c r="M24" s="193" t="str">
        <f>IFERROR(INDEX('Controles de Corrupción'!$C$10:$AZ$249,MATCH(A24,'Controles de Corrupción'!$B$10:$B$249,0),4),"")</f>
        <v/>
      </c>
      <c r="N24" s="70" t="str">
        <f>IFERROR(INDEX('Controles de Corrupción'!$C$10:$AZ$249,MATCH(A24,'Controles de Corrupción'!$B$10:$B$249,0),40),"")</f>
        <v/>
      </c>
      <c r="O24" s="70" t="str">
        <f>IFERROR(INDEX('Controles de Corrupción'!$C$10:$AZ$249,MATCH(A24,'Controles de Corrupción'!$B$10:$B$249,0),41),"")</f>
        <v/>
      </c>
      <c r="P24" s="70" t="str">
        <f>IFERROR(INDEX('Controles de Corrupción'!$C$10:$AZ$249,MATCH(A24,'Controles de Corrupción'!$B$10:$B$249,0),42),"")</f>
        <v/>
      </c>
      <c r="Q24" s="194" t="str">
        <f>IFERROR(INDEX('Controles de Corrupción'!$C$10:$AZ$249,MATCH(A24,'Controles de Corrupción'!$B$10:$B$249,0),47),"")</f>
        <v/>
      </c>
    </row>
    <row r="25" spans="1:17" ht="135.75" customHeight="1" x14ac:dyDescent="0.25">
      <c r="A25" s="118" t="s">
        <v>563</v>
      </c>
      <c r="B25" s="759"/>
      <c r="C25" s="846" t="str">
        <f>IFERROR(INDEX('Riesgos de Corrupción'!$B$11:$BN$100,MATCH('Mapa Riesgo Corrupción'!B25,'Riesgos de Corrupción'!$B$11:$B$100,0),2),"")</f>
        <v/>
      </c>
      <c r="D25" s="729" t="str">
        <f>IFERROR(INDEX('Riesgos de Corrupción'!$B$11:$BN$100,MATCH('Mapa Riesgo Corrupción'!B25,'Riesgos de Corrupción'!$B$11:$B$100,0),4),"")</f>
        <v/>
      </c>
      <c r="E25" s="727" t="str">
        <f>IFERROR(INDEX('Riesgos de Corrupción'!$B$11:$BN$100,MATCH('Mapa Riesgo Corrupción'!B25,'Riesgos de Corrupción'!$B$11:$B$100,0),5),"")</f>
        <v/>
      </c>
      <c r="F25" s="731" t="str">
        <f>IFERROR(INDEX('Riesgos de Corrupción'!$B$11:$BN$100,MATCH('Mapa Riesgo Corrupción'!B25,'Riesgos de Corrupción'!$B$11:$B$100,0),18),"")</f>
        <v/>
      </c>
      <c r="G25" s="731" t="str">
        <f>IFERROR(INDEX('Riesgos de Corrupción'!$B$11:$BN$100,MATCH('Mapa Riesgo Corrupción'!B25,'Riesgos de Corrupción'!$B$11:$B$100,0),63),"")</f>
        <v/>
      </c>
      <c r="H25" s="835" t="str">
        <f>IFERROR(INDEX('Riesgos de Corrupción'!$B$11:$BN$100,MATCH('Mapa Riesgo Corrupción'!B25,'Riesgos de Corrupción'!$B$11:$B$100,0),64),"")</f>
        <v/>
      </c>
      <c r="I25" s="731" t="str">
        <f>IFERROR(INDEX('Controles de Corrupción'!$C$10:$AZ$249,MATCH('Mapa Riesgo Corrupción'!B25,'Controles de Corrupción'!$C$10:$C$249,0),33),"")</f>
        <v/>
      </c>
      <c r="J25" s="731" t="str">
        <f>IFERROR(INDEX('Controles de Corrupción'!$C$10:$AZ$249,MATCH('Mapa Riesgo Corrupción'!B25,'Controles de Corrupción'!$C$10:$C$249,0),36),"")</f>
        <v/>
      </c>
      <c r="K25" s="731" t="str">
        <f>IFERROR(INDEX('Controles de Corrupción'!$C$10:$AZ$249,MATCH('Mapa Riesgo Corrupción'!B25,'Controles de Corrupción'!$C$10:$C$249,0),37),"")</f>
        <v/>
      </c>
      <c r="L25" s="731" t="str">
        <f>IFERROR(INDEX('Controles de Corrupción'!$C$10:$AZ$249,MATCH('Mapa Riesgo Corrupción'!B25,'Controles de Corrupción'!$C$10:$C$249,0),38),"")</f>
        <v/>
      </c>
      <c r="M25" s="193" t="str">
        <f>IFERROR(INDEX('Controles de Corrupción'!$C$10:$AZ$249,MATCH(A25,'Controles de Corrupción'!$B$10:$B$249,0),4),"")</f>
        <v/>
      </c>
      <c r="N25" s="70" t="str">
        <f>IFERROR(INDEX('Controles de Corrupción'!$C$10:$AZ$249,MATCH(A25,'Controles de Corrupción'!$B$10:$B$249,0),40),"")</f>
        <v/>
      </c>
      <c r="O25" s="70" t="str">
        <f>IFERROR(INDEX('Controles de Corrupción'!$C$10:$AZ$249,MATCH(A25,'Controles de Corrupción'!$B$10:$B$249,0),41),"")</f>
        <v/>
      </c>
      <c r="P25" s="70" t="str">
        <f>IFERROR(INDEX('Controles de Corrupción'!$C$10:$AZ$249,MATCH(A25,'Controles de Corrupción'!$B$10:$B$249,0),42),"")</f>
        <v/>
      </c>
      <c r="Q25" s="194" t="str">
        <f>IFERROR(INDEX('Controles de Corrupción'!$C$10:$AZ$249,MATCH(A25,'Controles de Corrupción'!$B$10:$B$249,0),47),"")</f>
        <v/>
      </c>
    </row>
    <row r="26" spans="1:17" ht="135.75" customHeight="1" x14ac:dyDescent="0.25">
      <c r="A26" s="118" t="s">
        <v>564</v>
      </c>
      <c r="B26" s="763"/>
      <c r="C26" s="846"/>
      <c r="D26" s="729"/>
      <c r="E26" s="727"/>
      <c r="F26" s="731"/>
      <c r="G26" s="731"/>
      <c r="H26" s="836"/>
      <c r="I26" s="731"/>
      <c r="J26" s="731"/>
      <c r="K26" s="731"/>
      <c r="L26" s="731"/>
      <c r="M26" s="193" t="str">
        <f>IFERROR(INDEX('Controles de Corrupción'!$C$10:$AZ$249,MATCH(A26,'Controles de Corrupción'!$B$10:$B$249,0),4),"")</f>
        <v/>
      </c>
      <c r="N26" s="70" t="str">
        <f>IFERROR(INDEX('Controles de Corrupción'!$C$10:$AZ$249,MATCH(A26,'Controles de Corrupción'!$B$10:$B$249,0),40),"")</f>
        <v/>
      </c>
      <c r="O26" s="70" t="str">
        <f>IFERROR(INDEX('Controles de Corrupción'!$C$10:$AZ$249,MATCH(A26,'Controles de Corrupción'!$B$10:$B$249,0),41),"")</f>
        <v/>
      </c>
      <c r="P26" s="70" t="str">
        <f>IFERROR(INDEX('Controles de Corrupción'!$C$10:$AZ$249,MATCH(A26,'Controles de Corrupción'!$B$10:$B$249,0),42),"")</f>
        <v/>
      </c>
      <c r="Q26" s="194" t="str">
        <f>IFERROR(INDEX('Controles de Corrupción'!$C$10:$AZ$249,MATCH(A26,'Controles de Corrupción'!$B$10:$B$249,0),47),"")</f>
        <v/>
      </c>
    </row>
    <row r="27" spans="1:17" ht="43.5" hidden="1" customHeight="1" x14ac:dyDescent="0.25">
      <c r="A27" s="118" t="s">
        <v>565</v>
      </c>
      <c r="B27" s="763"/>
      <c r="C27" s="846"/>
      <c r="D27" s="729"/>
      <c r="E27" s="727"/>
      <c r="F27" s="731"/>
      <c r="G27" s="731"/>
      <c r="H27" s="836"/>
      <c r="I27" s="731"/>
      <c r="J27" s="731"/>
      <c r="K27" s="731"/>
      <c r="L27" s="731"/>
      <c r="M27" s="193" t="str">
        <f>IFERROR(INDEX('Controles de Corrupción'!$C$10:$AZ$249,MATCH(A27,'Controles de Corrupción'!$B$10:$B$249,0),4),"")</f>
        <v/>
      </c>
      <c r="N27" s="70" t="str">
        <f>IFERROR(INDEX('Controles de Corrupción'!$C$10:$AZ$249,MATCH(A27,'Controles de Corrupción'!$B$10:$B$249,0),40),"")</f>
        <v/>
      </c>
      <c r="O27" s="70" t="str">
        <f>IFERROR(INDEX('Controles de Corrupción'!$C$10:$AZ$249,MATCH(A27,'Controles de Corrupción'!$B$10:$B$249,0),41),"")</f>
        <v/>
      </c>
      <c r="P27" s="70" t="str">
        <f>IFERROR(INDEX('Controles de Corrupción'!$C$10:$AZ$249,MATCH(A27,'Controles de Corrupción'!$B$10:$B$249,0),42),"")</f>
        <v/>
      </c>
      <c r="Q27" s="194" t="str">
        <f>IFERROR(INDEX('Controles de Corrupción'!$C$10:$AZ$249,MATCH(A27,'Controles de Corrupción'!$B$10:$B$249,0),47),"")</f>
        <v/>
      </c>
    </row>
    <row r="28" spans="1:17" ht="43.5" hidden="1" customHeight="1" x14ac:dyDescent="0.25">
      <c r="A28" s="118" t="s">
        <v>566</v>
      </c>
      <c r="B28" s="763"/>
      <c r="C28" s="846"/>
      <c r="D28" s="729"/>
      <c r="E28" s="727"/>
      <c r="F28" s="731"/>
      <c r="G28" s="731"/>
      <c r="H28" s="836"/>
      <c r="I28" s="731"/>
      <c r="J28" s="731"/>
      <c r="K28" s="731"/>
      <c r="L28" s="731"/>
      <c r="M28" s="193" t="str">
        <f>IFERROR(INDEX('Controles de Corrupción'!$C$10:$AZ$249,MATCH(A28,'Controles de Corrupción'!$B$10:$B$249,0),4),"")</f>
        <v/>
      </c>
      <c r="N28" s="70" t="str">
        <f>IFERROR(INDEX('Controles de Corrupción'!$C$10:$AZ$249,MATCH(A28,'Controles de Corrupción'!$B$10:$B$249,0),40),"")</f>
        <v/>
      </c>
      <c r="O28" s="70" t="str">
        <f>IFERROR(INDEX('Controles de Corrupción'!$C$10:$AZ$249,MATCH(A28,'Controles de Corrupción'!$B$10:$B$249,0),41),"")</f>
        <v/>
      </c>
      <c r="P28" s="70" t="str">
        <f>IFERROR(INDEX('Controles de Corrupción'!$C$10:$AZ$249,MATCH(A28,'Controles de Corrupción'!$B$10:$B$249,0),42),"")</f>
        <v/>
      </c>
      <c r="Q28" s="194" t="str">
        <f>IFERROR(INDEX('Controles de Corrupción'!$C$10:$AZ$249,MATCH(A28,'Controles de Corrupción'!$B$10:$B$249,0),47),"")</f>
        <v/>
      </c>
    </row>
    <row r="29" spans="1:17" ht="43.5" hidden="1" customHeight="1" x14ac:dyDescent="0.25">
      <c r="A29" s="118" t="s">
        <v>567</v>
      </c>
      <c r="B29" s="763"/>
      <c r="C29" s="846"/>
      <c r="D29" s="729"/>
      <c r="E29" s="727"/>
      <c r="F29" s="731"/>
      <c r="G29" s="731"/>
      <c r="H29" s="836"/>
      <c r="I29" s="731"/>
      <c r="J29" s="731"/>
      <c r="K29" s="731"/>
      <c r="L29" s="731"/>
      <c r="M29" s="193" t="str">
        <f>IFERROR(INDEX('Controles de Corrupción'!$C$10:$AZ$249,MATCH(A29,'Controles de Corrupción'!$B$10:$B$249,0),4),"")</f>
        <v/>
      </c>
      <c r="N29" s="70" t="str">
        <f>IFERROR(INDEX('Controles de Corrupción'!$C$10:$AZ$249,MATCH(A29,'Controles de Corrupción'!$B$10:$B$249,0),40),"")</f>
        <v/>
      </c>
      <c r="O29" s="70" t="str">
        <f>IFERROR(INDEX('Controles de Corrupción'!$C$10:$AZ$249,MATCH(A29,'Controles de Corrupción'!$B$10:$B$249,0),41),"")</f>
        <v/>
      </c>
      <c r="P29" s="70" t="str">
        <f>IFERROR(INDEX('Controles de Corrupción'!$C$10:$AZ$249,MATCH(A29,'Controles de Corrupción'!$B$10:$B$249,0),42),"")</f>
        <v/>
      </c>
      <c r="Q29" s="194" t="str">
        <f>IFERROR(INDEX('Controles de Corrupción'!$C$10:$AZ$249,MATCH(A29,'Controles de Corrupción'!$B$10:$B$249,0),47),"")</f>
        <v/>
      </c>
    </row>
    <row r="30" spans="1:17" ht="43.5" hidden="1" customHeight="1" x14ac:dyDescent="0.25">
      <c r="A30" s="118" t="s">
        <v>568</v>
      </c>
      <c r="B30" s="724"/>
      <c r="C30" s="846"/>
      <c r="D30" s="729"/>
      <c r="E30" s="727"/>
      <c r="F30" s="731"/>
      <c r="G30" s="731"/>
      <c r="H30" s="732"/>
      <c r="I30" s="731"/>
      <c r="J30" s="731"/>
      <c r="K30" s="731"/>
      <c r="L30" s="731"/>
      <c r="M30" s="193" t="str">
        <f>IFERROR(INDEX('Controles de Corrupción'!$C$10:$AZ$249,MATCH(A30,'Controles de Corrupción'!$B$10:$B$249,0),4),"")</f>
        <v/>
      </c>
      <c r="N30" s="70" t="str">
        <f>IFERROR(INDEX('Controles de Corrupción'!$C$10:$AZ$249,MATCH(A30,'Controles de Corrupción'!$B$10:$B$249,0),40),"")</f>
        <v/>
      </c>
      <c r="O30" s="70" t="str">
        <f>IFERROR(INDEX('Controles de Corrupción'!$C$10:$AZ$249,MATCH(A30,'Controles de Corrupción'!$B$10:$B$249,0),41),"")</f>
        <v/>
      </c>
      <c r="P30" s="70" t="str">
        <f>IFERROR(INDEX('Controles de Corrupción'!$C$10:$AZ$249,MATCH(A30,'Controles de Corrupción'!$B$10:$B$249,0),42),"")</f>
        <v/>
      </c>
      <c r="Q30" s="194" t="str">
        <f>IFERROR(INDEX('Controles de Corrupción'!$C$10:$AZ$249,MATCH(A30,'Controles de Corrupción'!$B$10:$B$249,0),47),"")</f>
        <v/>
      </c>
    </row>
    <row r="31" spans="1:17" ht="125.25" customHeight="1" x14ac:dyDescent="0.25">
      <c r="A31" s="118" t="s">
        <v>569</v>
      </c>
      <c r="B31" s="759"/>
      <c r="C31" s="846" t="str">
        <f>IFERROR(INDEX('Riesgos de Corrupción'!$B$11:$BN$100,MATCH('Mapa Riesgo Corrupción'!B31,'Riesgos de Corrupción'!$B$11:$B$100,0),2),"")</f>
        <v/>
      </c>
      <c r="D31" s="729" t="str">
        <f>IFERROR(INDEX('Riesgos de Corrupción'!$B$11:$BN$100,MATCH('Mapa Riesgo Corrupción'!B31,'Riesgos de Corrupción'!$B$11:$B$100,0),4),"")</f>
        <v/>
      </c>
      <c r="E31" s="727" t="str">
        <f>IFERROR(INDEX('Riesgos de Corrupción'!$B$11:$BN$100,MATCH('Mapa Riesgo Corrupción'!B31,'Riesgos de Corrupción'!$B$11:$B$100,0),5),"")</f>
        <v/>
      </c>
      <c r="F31" s="731" t="str">
        <f>IFERROR(INDEX('Riesgos de Corrupción'!$B$11:$BN$100,MATCH('Mapa Riesgo Corrupción'!B31,'Riesgos de Corrupción'!$B$11:$B$100,0),18),"")</f>
        <v/>
      </c>
      <c r="G31" s="731" t="str">
        <f>IFERROR(INDEX('Riesgos de Corrupción'!$B$11:$BN$100,MATCH('Mapa Riesgo Corrupción'!B31,'Riesgos de Corrupción'!$B$11:$B$100,0),63),"")</f>
        <v/>
      </c>
      <c r="H31" s="835" t="str">
        <f>IFERROR(INDEX('Riesgos de Corrupción'!$B$11:$BN$100,MATCH('Mapa Riesgo Corrupción'!B31,'Riesgos de Corrupción'!$B$11:$B$100,0),64),"")</f>
        <v/>
      </c>
      <c r="I31" s="731" t="str">
        <f>IFERROR(INDEX('Controles de Corrupción'!$C$10:$AZ$249,MATCH('Mapa Riesgo Corrupción'!B31,'Controles de Corrupción'!$C$10:$C$249,0),33),"")</f>
        <v/>
      </c>
      <c r="J31" s="731" t="str">
        <f>IFERROR(INDEX('Controles de Corrupción'!$C$10:$AZ$249,MATCH('Mapa Riesgo Corrupción'!B31,'Controles de Corrupción'!$C$10:$C$249,0),36),"")</f>
        <v/>
      </c>
      <c r="K31" s="731" t="str">
        <f>IFERROR(INDEX('Controles de Corrupción'!$C$10:$AZ$249,MATCH('Mapa Riesgo Corrupción'!B31,'Controles de Corrupción'!$C$10:$C$249,0),37),"")</f>
        <v/>
      </c>
      <c r="L31" s="731" t="str">
        <f>IFERROR(INDEX('Controles de Corrupción'!$C$10:$AZ$249,MATCH('Mapa Riesgo Corrupción'!B31,'Controles de Corrupción'!$C$10:$C$249,0),38),"")</f>
        <v/>
      </c>
      <c r="M31" s="193" t="str">
        <f>IFERROR(INDEX('Controles de Corrupción'!$C$10:$AZ$249,MATCH(A31,'Controles de Corrupción'!$B$10:$B$249,0),4),"")</f>
        <v/>
      </c>
      <c r="N31" s="70" t="str">
        <f>IFERROR(INDEX('Controles de Corrupción'!$C$10:$AZ$249,MATCH(A31,'Controles de Corrupción'!$B$10:$B$249,0),40),"")</f>
        <v/>
      </c>
      <c r="O31" s="70" t="str">
        <f>IFERROR(INDEX('Controles de Corrupción'!$C$10:$AZ$249,MATCH(A31,'Controles de Corrupción'!$B$10:$B$249,0),41),"")</f>
        <v/>
      </c>
      <c r="P31" s="70" t="str">
        <f>IFERROR(INDEX('Controles de Corrupción'!$C$10:$AZ$249,MATCH(A31,'Controles de Corrupción'!$B$10:$B$249,0),42),"")</f>
        <v/>
      </c>
      <c r="Q31" s="194" t="str">
        <f>IFERROR(INDEX('Controles de Corrupción'!$C$10:$AZ$249,MATCH(A31,'Controles de Corrupción'!$B$10:$B$249,0),47),"")</f>
        <v/>
      </c>
    </row>
    <row r="32" spans="1:17" ht="159.75" customHeight="1" x14ac:dyDescent="0.25">
      <c r="A32" s="118" t="s">
        <v>570</v>
      </c>
      <c r="B32" s="763"/>
      <c r="C32" s="846"/>
      <c r="D32" s="729"/>
      <c r="E32" s="727"/>
      <c r="F32" s="731"/>
      <c r="G32" s="731"/>
      <c r="H32" s="836"/>
      <c r="I32" s="731"/>
      <c r="J32" s="731"/>
      <c r="K32" s="731"/>
      <c r="L32" s="731"/>
      <c r="M32" s="193" t="str">
        <f>IFERROR(INDEX('Controles de Corrupción'!$C$10:$AZ$249,MATCH(A32,'Controles de Corrupción'!$B$10:$B$249,0),4),"")</f>
        <v/>
      </c>
      <c r="N32" s="193" t="str">
        <f>IFERROR(INDEX('Controles de Corrupción'!$C$10:$AZ$249,MATCH(A32,'Controles de Corrupción'!$B$10:$B$249,0),40),"")</f>
        <v/>
      </c>
      <c r="O32" s="70" t="str">
        <f>IFERROR(INDEX('Controles de Corrupción'!$C$10:$AZ$249,MATCH(A32,'Controles de Corrupción'!$B$10:$B$249,0),41),"")</f>
        <v/>
      </c>
      <c r="P32" s="70" t="str">
        <f>IFERROR(INDEX('Controles de Corrupción'!$C$10:$AZ$249,MATCH(A32,'Controles de Corrupción'!$B$10:$B$249,0),42),"")</f>
        <v/>
      </c>
      <c r="Q32" s="194" t="str">
        <f>IFERROR(INDEX('Controles de Corrupción'!$C$10:$AZ$249,MATCH(A32,'Controles de Corrupción'!$B$10:$B$249,0),47),"")</f>
        <v/>
      </c>
    </row>
    <row r="33" spans="1:17" ht="43.5" hidden="1" customHeight="1" x14ac:dyDescent="0.25">
      <c r="A33" s="118" t="s">
        <v>571</v>
      </c>
      <c r="B33" s="763"/>
      <c r="C33" s="846"/>
      <c r="D33" s="729"/>
      <c r="E33" s="727"/>
      <c r="F33" s="731"/>
      <c r="G33" s="731"/>
      <c r="H33" s="836"/>
      <c r="I33" s="731"/>
      <c r="J33" s="731"/>
      <c r="K33" s="731"/>
      <c r="L33" s="731"/>
      <c r="M33" s="193" t="str">
        <f>IFERROR(INDEX('Controles de Corrupción'!$C$10:$AZ$249,MATCH(A33,'Controles de Corrupción'!$B$10:$B$249,0),4),"")</f>
        <v/>
      </c>
      <c r="N33" s="70" t="str">
        <f>IFERROR(INDEX('Controles de Corrupción'!$C$10:$AZ$249,MATCH(A33,'Controles de Corrupción'!$B$10:$B$249,0),40),"")</f>
        <v/>
      </c>
      <c r="O33" s="70" t="str">
        <f>IFERROR(INDEX('Controles de Corrupción'!$C$10:$AZ$249,MATCH(A33,'Controles de Corrupción'!$B$10:$B$249,0),41),"")</f>
        <v/>
      </c>
      <c r="P33" s="70" t="str">
        <f>IFERROR(INDEX('Controles de Corrupción'!$C$10:$AZ$249,MATCH(A33,'Controles de Corrupción'!$B$10:$B$249,0),42),"")</f>
        <v/>
      </c>
      <c r="Q33" s="194" t="str">
        <f>IFERROR(INDEX('Controles de Corrupción'!$C$10:$AZ$249,MATCH(A33,'Controles de Corrupción'!$B$10:$B$249,0),47),"")</f>
        <v/>
      </c>
    </row>
    <row r="34" spans="1:17" ht="43.5" hidden="1" customHeight="1" x14ac:dyDescent="0.25">
      <c r="A34" s="118" t="s">
        <v>572</v>
      </c>
      <c r="B34" s="763"/>
      <c r="C34" s="846"/>
      <c r="D34" s="729"/>
      <c r="E34" s="727"/>
      <c r="F34" s="731"/>
      <c r="G34" s="731"/>
      <c r="H34" s="836"/>
      <c r="I34" s="731"/>
      <c r="J34" s="731"/>
      <c r="K34" s="731"/>
      <c r="L34" s="731"/>
      <c r="M34" s="193" t="str">
        <f>IFERROR(INDEX('Controles de Corrupción'!$C$10:$AZ$249,MATCH(A34,'Controles de Corrupción'!$B$10:$B$249,0),4),"")</f>
        <v/>
      </c>
      <c r="N34" s="70" t="str">
        <f>IFERROR(INDEX('Controles de Corrupción'!$C$10:$AZ$249,MATCH(A34,'Controles de Corrupción'!$B$10:$B$249,0),40),"")</f>
        <v/>
      </c>
      <c r="O34" s="70" t="str">
        <f>IFERROR(INDEX('Controles de Corrupción'!$C$10:$AZ$249,MATCH(A34,'Controles de Corrupción'!$B$10:$B$249,0),41),"")</f>
        <v/>
      </c>
      <c r="P34" s="70" t="str">
        <f>IFERROR(INDEX('Controles de Corrupción'!$C$10:$AZ$249,MATCH(A34,'Controles de Corrupción'!$B$10:$B$249,0),42),"")</f>
        <v/>
      </c>
      <c r="Q34" s="194" t="str">
        <f>IFERROR(INDEX('Controles de Corrupción'!$C$10:$AZ$249,MATCH(A34,'Controles de Corrupción'!$B$10:$B$249,0),47),"")</f>
        <v/>
      </c>
    </row>
    <row r="35" spans="1:17" ht="43.5" hidden="1" customHeight="1" x14ac:dyDescent="0.25">
      <c r="A35" s="118" t="s">
        <v>573</v>
      </c>
      <c r="B35" s="763"/>
      <c r="C35" s="846"/>
      <c r="D35" s="729"/>
      <c r="E35" s="727"/>
      <c r="F35" s="731"/>
      <c r="G35" s="731"/>
      <c r="H35" s="836"/>
      <c r="I35" s="731"/>
      <c r="J35" s="731"/>
      <c r="K35" s="731"/>
      <c r="L35" s="731"/>
      <c r="M35" s="193" t="str">
        <f>IFERROR(INDEX('Controles de Corrupción'!$C$10:$AZ$249,MATCH(A35,'Controles de Corrupción'!$B$10:$B$249,0),4),"")</f>
        <v/>
      </c>
      <c r="N35" s="70" t="str">
        <f>IFERROR(INDEX('Controles de Corrupción'!$C$10:$AZ$249,MATCH(A35,'Controles de Corrupción'!$B$10:$B$249,0),40),"")</f>
        <v/>
      </c>
      <c r="O35" s="70" t="str">
        <f>IFERROR(INDEX('Controles de Corrupción'!$C$10:$AZ$249,MATCH(A35,'Controles de Corrupción'!$B$10:$B$249,0),41),"")</f>
        <v/>
      </c>
      <c r="P35" s="70" t="str">
        <f>IFERROR(INDEX('Controles de Corrupción'!$C$10:$AZ$249,MATCH(A35,'Controles de Corrupción'!$B$10:$B$249,0),42),"")</f>
        <v/>
      </c>
      <c r="Q35" s="194" t="str">
        <f>IFERROR(INDEX('Controles de Corrupción'!$C$10:$AZ$249,MATCH(A35,'Controles de Corrupción'!$B$10:$B$249,0),47),"")</f>
        <v/>
      </c>
    </row>
    <row r="36" spans="1:17" ht="43.5" hidden="1" customHeight="1" x14ac:dyDescent="0.25">
      <c r="A36" s="118" t="s">
        <v>574</v>
      </c>
      <c r="B36" s="724"/>
      <c r="C36" s="846"/>
      <c r="D36" s="729"/>
      <c r="E36" s="727"/>
      <c r="F36" s="731"/>
      <c r="G36" s="731"/>
      <c r="H36" s="732"/>
      <c r="I36" s="731"/>
      <c r="J36" s="731"/>
      <c r="K36" s="731"/>
      <c r="L36" s="731"/>
      <c r="M36" s="193" t="str">
        <f>IFERROR(INDEX('Controles de Corrupción'!$C$10:$AZ$249,MATCH(A36,'Controles de Corrupción'!$B$10:$B$249,0),4),"")</f>
        <v/>
      </c>
      <c r="N36" s="70" t="str">
        <f>IFERROR(INDEX('Controles de Corrupción'!$C$10:$AZ$249,MATCH(A36,'Controles de Corrupción'!$B$10:$B$249,0),40),"")</f>
        <v/>
      </c>
      <c r="O36" s="70" t="str">
        <f>IFERROR(INDEX('Controles de Corrupción'!$C$10:$AZ$249,MATCH(A36,'Controles de Corrupción'!$B$10:$B$249,0),41),"")</f>
        <v/>
      </c>
      <c r="P36" s="70" t="str">
        <f>IFERROR(INDEX('Controles de Corrupción'!$C$10:$AZ$249,MATCH(A36,'Controles de Corrupción'!$B$10:$B$249,0),42),"")</f>
        <v/>
      </c>
      <c r="Q36" s="62" t="str">
        <f>IFERROR(INDEX('Controles de Corrupción'!$C$10:$AZ$249,MATCH(A36,'Controles de Corrupción'!$B$10:$B$249,0),47),"")</f>
        <v/>
      </c>
    </row>
    <row r="37" spans="1:17" ht="207" customHeight="1" x14ac:dyDescent="0.25">
      <c r="A37" s="118" t="s">
        <v>971</v>
      </c>
      <c r="B37" s="759"/>
      <c r="C37" s="846" t="str">
        <f>IFERROR(INDEX('Riesgos de Corrupción'!$B$11:$BN$100,MATCH('Mapa Riesgo Corrupción'!B37,'Riesgos de Corrupción'!$B$11:$B$100,0),2),"")</f>
        <v/>
      </c>
      <c r="D37" s="729" t="str">
        <f>IFERROR(INDEX('Riesgos de Corrupción'!$B$11:$BN$100,MATCH('Mapa Riesgo Corrupción'!B37,'Riesgos de Corrupción'!$B$11:$B$100,0),4),"")</f>
        <v/>
      </c>
      <c r="E37" s="727" t="str">
        <f>IFERROR(INDEX('Riesgos de Corrupción'!$B$11:$BN$100,MATCH('Mapa Riesgo Corrupción'!B37,'Riesgos de Corrupción'!$B$11:$B$100,0),5),"")</f>
        <v/>
      </c>
      <c r="F37" s="731" t="str">
        <f>IFERROR(INDEX('Riesgos de Corrupción'!$B$11:$BN$100,MATCH('Mapa Riesgo Corrupción'!B37,'Riesgos de Corrupción'!$B$11:$B$100,0),18),"")</f>
        <v/>
      </c>
      <c r="G37" s="731" t="str">
        <f>IFERROR(INDEX('Riesgos de Corrupción'!$B$11:$BN$100,MATCH('Mapa Riesgo Corrupción'!B37,'Riesgos de Corrupción'!$B$11:$B$100,0),63),"")</f>
        <v/>
      </c>
      <c r="H37" s="835" t="str">
        <f>IFERROR(INDEX('Riesgos de Corrupción'!$B$11:$BN$100,MATCH('Mapa Riesgo Corrupción'!B37,'Riesgos de Corrupción'!$B$11:$B$100,0),64),"")</f>
        <v/>
      </c>
      <c r="I37" s="731" t="str">
        <f>IFERROR(INDEX('Controles de Corrupción'!$C$10:$AZ$249,MATCH('Mapa Riesgo Corrupción'!B37,'Controles de Corrupción'!$C$10:$C$249,0),33),"")</f>
        <v/>
      </c>
      <c r="J37" s="731" t="str">
        <f>IFERROR(INDEX('Controles de Corrupción'!$C$10:$AZ$249,MATCH('Mapa Riesgo Corrupción'!B37,'Controles de Corrupción'!$C$10:$C$249,0),36),"")</f>
        <v/>
      </c>
      <c r="K37" s="731" t="str">
        <f>IFERROR(INDEX('Controles de Corrupción'!$C$10:$AZ$249,MATCH('Mapa Riesgo Corrupción'!B37,'Controles de Corrupción'!$C$10:$C$249,0),37),"")</f>
        <v/>
      </c>
      <c r="L37" s="731" t="str">
        <f>IFERROR(INDEX('Controles de Corrupción'!$C$10:$AZ$249,MATCH('Mapa Riesgo Corrupción'!B37,'Controles de Corrupción'!$C$10:$C$249,0),38),"")</f>
        <v/>
      </c>
      <c r="M37" s="193" t="str">
        <f>IFERROR(INDEX('Controles de Corrupción'!$C$10:$AZ$249,MATCH(A37,'Controles de Corrupción'!$B$10:$B$249,0),4),"")</f>
        <v/>
      </c>
      <c r="N37" s="70" t="str">
        <f>IFERROR(INDEX('Controles de Corrupción'!$C$10:$AZ$249,MATCH(A37,'Controles de Corrupción'!$B$10:$B$249,0),40),"")</f>
        <v/>
      </c>
      <c r="O37" s="70" t="str">
        <f>IFERROR(INDEX('Controles de Corrupción'!$C$10:$AZ$249,MATCH(A37,'Controles de Corrupción'!$B$10:$B$249,0),41),"")</f>
        <v/>
      </c>
      <c r="P37" s="70" t="str">
        <f>IFERROR(INDEX('Controles de Corrupción'!$C$10:$AZ$249,MATCH(A37,'Controles de Corrupción'!$B$10:$B$249,0),42),"")</f>
        <v/>
      </c>
      <c r="Q37" s="194" t="str">
        <f>IFERROR(INDEX('Controles de Corrupción'!$C$10:$AZ$249,MATCH(A37,'Controles de Corrupción'!$B$10:$B$249,0),47),"")</f>
        <v/>
      </c>
    </row>
    <row r="38" spans="1:17" ht="43.5" hidden="1" customHeight="1" x14ac:dyDescent="0.25">
      <c r="A38" s="118" t="s">
        <v>972</v>
      </c>
      <c r="B38" s="763"/>
      <c r="C38" s="846"/>
      <c r="D38" s="729"/>
      <c r="E38" s="727"/>
      <c r="F38" s="731"/>
      <c r="G38" s="731"/>
      <c r="H38" s="836"/>
      <c r="I38" s="731"/>
      <c r="J38" s="731"/>
      <c r="K38" s="731"/>
      <c r="L38" s="731"/>
      <c r="M38" s="193" t="str">
        <f>IFERROR(INDEX('Controles de Corrupción'!$C$10:$AZ$249,MATCH(A38,'Controles de Corrupción'!$B$10:$B$249,0),4),"")</f>
        <v/>
      </c>
      <c r="N38" s="70" t="str">
        <f>IFERROR(INDEX('Controles de Corrupción'!$C$10:$AZ$249,MATCH(A38,'Controles de Corrupción'!$B$10:$B$249,0),40),"")</f>
        <v/>
      </c>
      <c r="O38" s="70" t="str">
        <f>IFERROR(INDEX('Controles de Corrupción'!$C$10:$AZ$249,MATCH(A38,'Controles de Corrupción'!$B$10:$B$249,0),41),"")</f>
        <v/>
      </c>
      <c r="P38" s="70" t="str">
        <f>IFERROR(INDEX('Controles de Corrupción'!$C$10:$AZ$249,MATCH(A38,'Controles de Corrupción'!$B$10:$B$249,0),42),"")</f>
        <v/>
      </c>
      <c r="Q38" s="62" t="str">
        <f>IFERROR(INDEX('Controles de Corrupción'!$C$10:$AZ$249,MATCH(A38,'Controles de Corrupción'!$B$10:$B$249,0),47),"")</f>
        <v/>
      </c>
    </row>
    <row r="39" spans="1:17" ht="43.5" hidden="1" customHeight="1" x14ac:dyDescent="0.25">
      <c r="A39" s="118" t="s">
        <v>973</v>
      </c>
      <c r="B39" s="763"/>
      <c r="C39" s="846"/>
      <c r="D39" s="729"/>
      <c r="E39" s="727"/>
      <c r="F39" s="731"/>
      <c r="G39" s="731"/>
      <c r="H39" s="836"/>
      <c r="I39" s="731"/>
      <c r="J39" s="731"/>
      <c r="K39" s="731"/>
      <c r="L39" s="731"/>
      <c r="M39" s="193" t="str">
        <f>IFERROR(INDEX('Controles de Corrupción'!$C$10:$AZ$249,MATCH(A39,'Controles de Corrupción'!$B$10:$B$249,0),4),"")</f>
        <v/>
      </c>
      <c r="N39" s="70" t="str">
        <f>IFERROR(INDEX('Controles de Corrupción'!$C$10:$AZ$249,MATCH(A39,'Controles de Corrupción'!$B$10:$B$249,0),40),"")</f>
        <v/>
      </c>
      <c r="O39" s="70" t="str">
        <f>IFERROR(INDEX('Controles de Corrupción'!$C$10:$AZ$249,MATCH(A39,'Controles de Corrupción'!$B$10:$B$249,0),41),"")</f>
        <v/>
      </c>
      <c r="P39" s="70" t="str">
        <f>IFERROR(INDEX('Controles de Corrupción'!$C$10:$AZ$249,MATCH(A39,'Controles de Corrupción'!$B$10:$B$249,0),42),"")</f>
        <v/>
      </c>
      <c r="Q39" s="62" t="str">
        <f>IFERROR(INDEX('Controles de Corrupción'!$C$10:$AZ$249,MATCH(A39,'Controles de Corrupción'!$B$10:$B$249,0),47),"")</f>
        <v/>
      </c>
    </row>
    <row r="40" spans="1:17" ht="43.5" hidden="1" customHeight="1" x14ac:dyDescent="0.25">
      <c r="A40" s="118" t="s">
        <v>974</v>
      </c>
      <c r="B40" s="763"/>
      <c r="C40" s="846"/>
      <c r="D40" s="729"/>
      <c r="E40" s="727"/>
      <c r="F40" s="731"/>
      <c r="G40" s="731"/>
      <c r="H40" s="836"/>
      <c r="I40" s="731"/>
      <c r="J40" s="731"/>
      <c r="K40" s="731"/>
      <c r="L40" s="731"/>
      <c r="M40" s="193" t="str">
        <f>IFERROR(INDEX('Controles de Corrupción'!$C$10:$AZ$249,MATCH(A40,'Controles de Corrupción'!$B$10:$B$249,0),4),"")</f>
        <v/>
      </c>
      <c r="N40" s="70" t="str">
        <f>IFERROR(INDEX('Controles de Corrupción'!$C$10:$AZ$249,MATCH(A40,'Controles de Corrupción'!$B$10:$B$249,0),40),"")</f>
        <v/>
      </c>
      <c r="O40" s="70" t="str">
        <f>IFERROR(INDEX('Controles de Corrupción'!$C$10:$AZ$249,MATCH(A40,'Controles de Corrupción'!$B$10:$B$249,0),41),"")</f>
        <v/>
      </c>
      <c r="P40" s="70" t="str">
        <f>IFERROR(INDEX('Controles de Corrupción'!$C$10:$AZ$249,MATCH(A40,'Controles de Corrupción'!$B$10:$B$249,0),42),"")</f>
        <v/>
      </c>
      <c r="Q40" s="62" t="str">
        <f>IFERROR(INDEX('Controles de Corrupción'!$C$10:$AZ$249,MATCH(A40,'Controles de Corrupción'!$B$10:$B$249,0),47),"")</f>
        <v/>
      </c>
    </row>
    <row r="41" spans="1:17" ht="43.5" hidden="1" customHeight="1" x14ac:dyDescent="0.25">
      <c r="A41" s="118" t="s">
        <v>975</v>
      </c>
      <c r="B41" s="763"/>
      <c r="C41" s="846"/>
      <c r="D41" s="729"/>
      <c r="E41" s="727"/>
      <c r="F41" s="731"/>
      <c r="G41" s="731"/>
      <c r="H41" s="836"/>
      <c r="I41" s="731"/>
      <c r="J41" s="731"/>
      <c r="K41" s="731"/>
      <c r="L41" s="731"/>
      <c r="M41" s="193" t="str">
        <f>IFERROR(INDEX('Controles de Corrupción'!$C$10:$AZ$249,MATCH(A41,'Controles de Corrupción'!$B$10:$B$249,0),4),"")</f>
        <v/>
      </c>
      <c r="N41" s="70" t="str">
        <f>IFERROR(INDEX('Controles de Corrupción'!$C$10:$AZ$249,MATCH(A41,'Controles de Corrupción'!$B$10:$B$249,0),40),"")</f>
        <v/>
      </c>
      <c r="O41" s="70" t="str">
        <f>IFERROR(INDEX('Controles de Corrupción'!$C$10:$AZ$249,MATCH(A41,'Controles de Corrupción'!$B$10:$B$249,0),41),"")</f>
        <v/>
      </c>
      <c r="P41" s="70" t="str">
        <f>IFERROR(INDEX('Controles de Corrupción'!$C$10:$AZ$249,MATCH(A41,'Controles de Corrupción'!$B$10:$B$249,0),42),"")</f>
        <v/>
      </c>
      <c r="Q41" s="62" t="str">
        <f>IFERROR(INDEX('Controles de Corrupción'!$C$10:$AZ$249,MATCH(A41,'Controles de Corrupción'!$B$10:$B$249,0),47),"")</f>
        <v/>
      </c>
    </row>
    <row r="42" spans="1:17" ht="43.5" hidden="1" customHeight="1" x14ac:dyDescent="0.25">
      <c r="A42" s="118" t="s">
        <v>976</v>
      </c>
      <c r="B42" s="724"/>
      <c r="C42" s="846"/>
      <c r="D42" s="729"/>
      <c r="E42" s="727"/>
      <c r="F42" s="731"/>
      <c r="G42" s="731"/>
      <c r="H42" s="732"/>
      <c r="I42" s="731"/>
      <c r="J42" s="731"/>
      <c r="K42" s="731"/>
      <c r="L42" s="731"/>
      <c r="M42" s="193" t="str">
        <f>IFERROR(INDEX('Controles de Corrupción'!$C$10:$AZ$249,MATCH(A42,'Controles de Corrupción'!$B$10:$B$249,0),4),"")</f>
        <v/>
      </c>
      <c r="N42" s="70" t="str">
        <f>IFERROR(INDEX('Controles de Corrupción'!$C$10:$AZ$249,MATCH(A42,'Controles de Corrupción'!$B$10:$B$249,0),40),"")</f>
        <v/>
      </c>
      <c r="O42" s="70" t="str">
        <f>IFERROR(INDEX('Controles de Corrupción'!$C$10:$AZ$249,MATCH(A42,'Controles de Corrupción'!$B$10:$B$249,0),41),"")</f>
        <v/>
      </c>
      <c r="P42" s="70" t="str">
        <f>IFERROR(INDEX('Controles de Corrupción'!$C$10:$AZ$249,MATCH(A42,'Controles de Corrupción'!$B$10:$B$249,0),42),"")</f>
        <v/>
      </c>
      <c r="Q42" s="62" t="str">
        <f>IFERROR(INDEX('Controles de Corrupción'!$C$10:$AZ$249,MATCH(A42,'Controles de Corrupción'!$B$10:$B$249,0),47),"")</f>
        <v/>
      </c>
    </row>
    <row r="43" spans="1:17" ht="210.75" customHeight="1" x14ac:dyDescent="0.25">
      <c r="A43" s="118" t="s">
        <v>575</v>
      </c>
      <c r="B43" s="759"/>
      <c r="C43" s="846" t="str">
        <f>IFERROR(INDEX('Riesgos de Corrupción'!$B$11:$BN$100,MATCH('Mapa Riesgo Corrupción'!B43,'Riesgos de Corrupción'!$B$11:$B$100,0),2),"")</f>
        <v/>
      </c>
      <c r="D43" s="729" t="str">
        <f>IFERROR(INDEX('Riesgos de Corrupción'!$B$11:$BN$100,MATCH('Mapa Riesgo Corrupción'!B43,'Riesgos de Corrupción'!$B$11:$B$100,0),4),"")</f>
        <v/>
      </c>
      <c r="E43" s="727" t="str">
        <f>IFERROR(INDEX('Riesgos de Corrupción'!$B$11:$BN$100,MATCH('Mapa Riesgo Corrupción'!B43,'Riesgos de Corrupción'!$B$11:$B$100,0),5),"")</f>
        <v/>
      </c>
      <c r="F43" s="731" t="str">
        <f>IFERROR(INDEX('Riesgos de Corrupción'!$B$11:$BN$100,MATCH('Mapa Riesgo Corrupción'!B43,'Riesgos de Corrupción'!$B$11:$B$100,0),18),"")</f>
        <v/>
      </c>
      <c r="G43" s="731" t="str">
        <f>IFERROR(INDEX('Riesgos de Corrupción'!$B$11:$BN$100,MATCH('Mapa Riesgo Corrupción'!B43,'Riesgos de Corrupción'!$B$11:$B$100,0),63),"")</f>
        <v/>
      </c>
      <c r="H43" s="835" t="str">
        <f>IFERROR(INDEX('Riesgos de Corrupción'!$B$11:$BN$100,MATCH('Mapa Riesgo Corrupción'!B43,'Riesgos de Corrupción'!$B$11:$B$100,0),64),"")</f>
        <v/>
      </c>
      <c r="I43" s="731" t="str">
        <f>IFERROR(INDEX('Controles de Corrupción'!$C$10:$AZ$249,MATCH('Mapa Riesgo Corrupción'!B43,'Controles de Corrupción'!$C$10:$C$249,0),33),"")</f>
        <v/>
      </c>
      <c r="J43" s="731" t="str">
        <f>IFERROR(INDEX('Controles de Corrupción'!$C$10:$AZ$249,MATCH('Mapa Riesgo Corrupción'!B43,'Controles de Corrupción'!$C$10:$C$249,0),36),"")</f>
        <v/>
      </c>
      <c r="K43" s="731" t="str">
        <f>IFERROR(INDEX('Controles de Corrupción'!$C$10:$AZ$249,MATCH('Mapa Riesgo Corrupción'!B43,'Controles de Corrupción'!$C$10:$C$249,0),37),"")</f>
        <v/>
      </c>
      <c r="L43" s="731" t="str">
        <f>IFERROR(INDEX('Controles de Corrupción'!$C$10:$AZ$249,MATCH('Mapa Riesgo Corrupción'!B43,'Controles de Corrupción'!$C$10:$C$249,0),38),"")</f>
        <v/>
      </c>
      <c r="M43" s="193" t="str">
        <f>IFERROR(INDEX('Controles de Corrupción'!$C$10:$AZ$249,MATCH(A43,'Controles de Corrupción'!$B$10:$B$249,0),4),"")</f>
        <v/>
      </c>
      <c r="N43" s="70" t="str">
        <f>IFERROR(INDEX('Controles de Corrupción'!$C$10:$AZ$249,MATCH(A43,'Controles de Corrupción'!$B$10:$B$249,0),40),"")</f>
        <v/>
      </c>
      <c r="O43" s="70" t="str">
        <f>IFERROR(INDEX('Controles de Corrupción'!$C$10:$AZ$249,MATCH(A43,'Controles de Corrupción'!$B$10:$B$249,0),41),"")</f>
        <v/>
      </c>
      <c r="P43" s="70" t="str">
        <f>IFERROR(INDEX('Controles de Corrupción'!$C$10:$AZ$249,MATCH(A43,'Controles de Corrupción'!$B$10:$B$249,0),42),"")</f>
        <v/>
      </c>
      <c r="Q43" s="194" t="str">
        <f>IFERROR(INDEX('Controles de Corrupción'!$C$10:$AZ$249,MATCH(A43,'Controles de Corrupción'!$B$10:$B$249,0),47),"")</f>
        <v/>
      </c>
    </row>
    <row r="44" spans="1:17" ht="43.5" hidden="1" customHeight="1" x14ac:dyDescent="0.25">
      <c r="A44" s="118" t="s">
        <v>576</v>
      </c>
      <c r="B44" s="763"/>
      <c r="C44" s="846"/>
      <c r="D44" s="729"/>
      <c r="E44" s="727"/>
      <c r="F44" s="731"/>
      <c r="G44" s="731"/>
      <c r="H44" s="836"/>
      <c r="I44" s="731"/>
      <c r="J44" s="731"/>
      <c r="K44" s="731"/>
      <c r="L44" s="731"/>
      <c r="M44" s="193" t="str">
        <f>IFERROR(INDEX('Controles de Corrupción'!$C$10:$AZ$249,MATCH(A44,'Controles de Corrupción'!$B$10:$B$249,0),4),"")</f>
        <v/>
      </c>
      <c r="N44" s="70" t="str">
        <f>IFERROR(INDEX('Controles de Corrupción'!$C$10:$AZ$249,MATCH(A44,'Controles de Corrupción'!$B$10:$B$249,0),40),"")</f>
        <v/>
      </c>
      <c r="O44" s="70" t="str">
        <f>IFERROR(INDEX('Controles de Corrupción'!$C$10:$AZ$249,MATCH(A44,'Controles de Corrupción'!$B$10:$B$249,0),41),"")</f>
        <v/>
      </c>
      <c r="P44" s="70" t="str">
        <f>IFERROR(INDEX('Controles de Corrupción'!$C$10:$AZ$249,MATCH(A44,'Controles de Corrupción'!$B$10:$B$249,0),42),"")</f>
        <v/>
      </c>
      <c r="Q44" s="62" t="str">
        <f>IFERROR(INDEX('Controles de Corrupción'!$C$10:$AZ$249,MATCH(A44,'Controles de Corrupción'!$B$10:$B$249,0),47),"")</f>
        <v/>
      </c>
    </row>
    <row r="45" spans="1:17" ht="43.5" hidden="1" customHeight="1" x14ac:dyDescent="0.25">
      <c r="A45" s="118" t="s">
        <v>577</v>
      </c>
      <c r="B45" s="763"/>
      <c r="C45" s="846"/>
      <c r="D45" s="729"/>
      <c r="E45" s="727"/>
      <c r="F45" s="731"/>
      <c r="G45" s="731"/>
      <c r="H45" s="836"/>
      <c r="I45" s="731"/>
      <c r="J45" s="731"/>
      <c r="K45" s="731"/>
      <c r="L45" s="731"/>
      <c r="M45" s="193" t="str">
        <f>IFERROR(INDEX('Controles de Corrupción'!$C$10:$AZ$249,MATCH(A45,'Controles de Corrupción'!$B$10:$B$249,0),4),"")</f>
        <v/>
      </c>
      <c r="N45" s="70" t="str">
        <f>IFERROR(INDEX('Controles de Corrupción'!$C$10:$AZ$249,MATCH(A45,'Controles de Corrupción'!$B$10:$B$249,0),40),"")</f>
        <v/>
      </c>
      <c r="O45" s="70" t="str">
        <f>IFERROR(INDEX('Controles de Corrupción'!$C$10:$AZ$249,MATCH(A45,'Controles de Corrupción'!$B$10:$B$249,0),41),"")</f>
        <v/>
      </c>
      <c r="P45" s="70" t="str">
        <f>IFERROR(INDEX('Controles de Corrupción'!$C$10:$AZ$249,MATCH(A45,'Controles de Corrupción'!$B$10:$B$249,0),42),"")</f>
        <v/>
      </c>
      <c r="Q45" s="62" t="str">
        <f>IFERROR(INDEX('Controles de Corrupción'!$C$10:$AZ$249,MATCH(A45,'Controles de Corrupción'!$B$10:$B$249,0),47),"")</f>
        <v/>
      </c>
    </row>
    <row r="46" spans="1:17" ht="43.5" hidden="1" customHeight="1" x14ac:dyDescent="0.25">
      <c r="A46" s="118" t="s">
        <v>578</v>
      </c>
      <c r="B46" s="763"/>
      <c r="C46" s="846"/>
      <c r="D46" s="729"/>
      <c r="E46" s="727"/>
      <c r="F46" s="731"/>
      <c r="G46" s="731"/>
      <c r="H46" s="836"/>
      <c r="I46" s="731"/>
      <c r="J46" s="731"/>
      <c r="K46" s="731"/>
      <c r="L46" s="731"/>
      <c r="M46" s="193" t="str">
        <f>IFERROR(INDEX('Controles de Corrupción'!$C$10:$AZ$249,MATCH(A46,'Controles de Corrupción'!$B$10:$B$249,0),4),"")</f>
        <v/>
      </c>
      <c r="N46" s="70" t="str">
        <f>IFERROR(INDEX('Controles de Corrupción'!$C$10:$AZ$249,MATCH(A46,'Controles de Corrupción'!$B$10:$B$249,0),40),"")</f>
        <v/>
      </c>
      <c r="O46" s="70" t="str">
        <f>IFERROR(INDEX('Controles de Corrupción'!$C$10:$AZ$249,MATCH(A46,'Controles de Corrupción'!$B$10:$B$249,0),41),"")</f>
        <v/>
      </c>
      <c r="P46" s="70" t="str">
        <f>IFERROR(INDEX('Controles de Corrupción'!$C$10:$AZ$249,MATCH(A46,'Controles de Corrupción'!$B$10:$B$249,0),42),"")</f>
        <v/>
      </c>
      <c r="Q46" s="62" t="str">
        <f>IFERROR(INDEX('Controles de Corrupción'!$C$10:$AZ$249,MATCH(A46,'Controles de Corrupción'!$B$10:$B$249,0),47),"")</f>
        <v/>
      </c>
    </row>
    <row r="47" spans="1:17" ht="43.5" hidden="1" customHeight="1" x14ac:dyDescent="0.25">
      <c r="A47" s="118" t="s">
        <v>579</v>
      </c>
      <c r="B47" s="763"/>
      <c r="C47" s="846"/>
      <c r="D47" s="729"/>
      <c r="E47" s="727"/>
      <c r="F47" s="731"/>
      <c r="G47" s="731"/>
      <c r="H47" s="836"/>
      <c r="I47" s="731"/>
      <c r="J47" s="731"/>
      <c r="K47" s="731"/>
      <c r="L47" s="731"/>
      <c r="M47" s="193" t="str">
        <f>IFERROR(INDEX('Controles de Corrupción'!$C$10:$AZ$249,MATCH(A47,'Controles de Corrupción'!$B$10:$B$249,0),4),"")</f>
        <v/>
      </c>
      <c r="N47" s="70" t="str">
        <f>IFERROR(INDEX('Controles de Corrupción'!$C$10:$AZ$249,MATCH(A47,'Controles de Corrupción'!$B$10:$B$249,0),40),"")</f>
        <v/>
      </c>
      <c r="O47" s="70" t="str">
        <f>IFERROR(INDEX('Controles de Corrupción'!$C$10:$AZ$249,MATCH(A47,'Controles de Corrupción'!$B$10:$B$249,0),41),"")</f>
        <v/>
      </c>
      <c r="P47" s="70" t="str">
        <f>IFERROR(INDEX('Controles de Corrupción'!$C$10:$AZ$249,MATCH(A47,'Controles de Corrupción'!$B$10:$B$249,0),42),"")</f>
        <v/>
      </c>
      <c r="Q47" s="62" t="str">
        <f>IFERROR(INDEX('Controles de Corrupción'!$C$10:$AZ$249,MATCH(A47,'Controles de Corrupción'!$B$10:$B$249,0),47),"")</f>
        <v/>
      </c>
    </row>
    <row r="48" spans="1:17" ht="43.5" hidden="1" customHeight="1" x14ac:dyDescent="0.25">
      <c r="A48" s="118" t="s">
        <v>580</v>
      </c>
      <c r="B48" s="724"/>
      <c r="C48" s="846"/>
      <c r="D48" s="729"/>
      <c r="E48" s="727"/>
      <c r="F48" s="731"/>
      <c r="G48" s="731"/>
      <c r="H48" s="732"/>
      <c r="I48" s="731"/>
      <c r="J48" s="731"/>
      <c r="K48" s="731"/>
      <c r="L48" s="731"/>
      <c r="M48" s="193" t="str">
        <f>IFERROR(INDEX('Controles de Corrupción'!$C$10:$AZ$249,MATCH(A48,'Controles de Corrupción'!$B$10:$B$249,0),4),"")</f>
        <v/>
      </c>
      <c r="N48" s="70" t="str">
        <f>IFERROR(INDEX('Controles de Corrupción'!$C$10:$AZ$249,MATCH(A48,'Controles de Corrupción'!$B$10:$B$249,0),40),"")</f>
        <v/>
      </c>
      <c r="O48" s="70" t="str">
        <f>IFERROR(INDEX('Controles de Corrupción'!$C$10:$AZ$249,MATCH(A48,'Controles de Corrupción'!$B$10:$B$249,0),41),"")</f>
        <v/>
      </c>
      <c r="P48" s="70" t="str">
        <f>IFERROR(INDEX('Controles de Corrupción'!$C$10:$AZ$249,MATCH(A48,'Controles de Corrupción'!$B$10:$B$249,0),42),"")</f>
        <v/>
      </c>
      <c r="Q48" s="62" t="str">
        <f>IFERROR(INDEX('Controles de Corrupción'!$C$10:$AZ$249,MATCH(A48,'Controles de Corrupción'!$B$10:$B$249,0),47),"")</f>
        <v/>
      </c>
    </row>
    <row r="49" spans="1:17" ht="43.5" customHeight="1" x14ac:dyDescent="0.25">
      <c r="A49" s="118" t="s">
        <v>581</v>
      </c>
      <c r="B49" s="759"/>
      <c r="C49" s="846" t="str">
        <f>IFERROR(INDEX('Riesgos de Corrupción'!$B$11:$BN$100,MATCH('Mapa Riesgo Corrupción'!B49,'Riesgos de Corrupción'!$B$11:$B$100,0),2),"")</f>
        <v/>
      </c>
      <c r="D49" s="729" t="str">
        <f>IFERROR(INDEX('Riesgos de Corrupción'!$B$11:$BN$100,MATCH('Mapa Riesgo Corrupción'!B49,'Riesgos de Corrupción'!$B$11:$B$100,0),4),"")</f>
        <v/>
      </c>
      <c r="E49" s="727" t="str">
        <f>IFERROR(INDEX('Riesgos de Corrupción'!$B$11:$BN$100,MATCH('Mapa Riesgo Corrupción'!B49,'Riesgos de Corrupción'!$B$11:$B$100,0),5),"")</f>
        <v/>
      </c>
      <c r="F49" s="731" t="str">
        <f>IFERROR(INDEX('Riesgos de Corrupción'!$B$11:$BN$100,MATCH('Mapa Riesgo Corrupción'!B49,'Riesgos de Corrupción'!$B$11:$B$100,0),18),"")</f>
        <v/>
      </c>
      <c r="G49" s="731" t="str">
        <f>IFERROR(INDEX('Riesgos de Corrupción'!$B$11:$BN$100,MATCH('Mapa Riesgo Corrupción'!B49,'Riesgos de Corrupción'!$B$11:$B$100,0),63),"")</f>
        <v/>
      </c>
      <c r="H49" s="835" t="str">
        <f>IFERROR(INDEX('Riesgos de Corrupción'!$B$11:$BN$100,MATCH('Mapa Riesgo Corrupción'!B49,'Riesgos de Corrupción'!$B$11:$B$100,0),64),"")</f>
        <v/>
      </c>
      <c r="I49" s="731" t="str">
        <f>IFERROR(INDEX('Controles de Corrupción'!$C$10:$AZ$249,MATCH('Mapa Riesgo Corrupción'!B49,'Controles de Corrupción'!$C$10:$C$249,0),33),"")</f>
        <v/>
      </c>
      <c r="J49" s="731" t="str">
        <f>IFERROR(INDEX('Controles de Corrupción'!$C$10:$AZ$249,MATCH('Mapa Riesgo Corrupción'!B49,'Controles de Corrupción'!$C$10:$C$249,0),36),"")</f>
        <v/>
      </c>
      <c r="K49" s="731" t="str">
        <f>IFERROR(INDEX('Controles de Corrupción'!$C$10:$AZ$249,MATCH('Mapa Riesgo Corrupción'!B49,'Controles de Corrupción'!$C$10:$C$249,0),37),"")</f>
        <v/>
      </c>
      <c r="L49" s="731" t="str">
        <f>IFERROR(INDEX('Controles de Corrupción'!$C$10:$AZ$249,MATCH('Mapa Riesgo Corrupción'!B49,'Controles de Corrupción'!$C$10:$C$249,0),38),"")</f>
        <v/>
      </c>
      <c r="M49" s="193" t="str">
        <f>IFERROR(INDEX('Controles de Corrupción'!$C$10:$AZ$249,MATCH(A49,'Controles de Corrupción'!$B$10:$B$249,0),4),"")</f>
        <v/>
      </c>
      <c r="N49" s="70" t="str">
        <f>IFERROR(INDEX('Controles de Corrupción'!$C$10:$AZ$249,MATCH(A49,'Controles de Corrupción'!$B$10:$B$249,0),40),"")</f>
        <v/>
      </c>
      <c r="O49" s="70" t="str">
        <f>IFERROR(INDEX('Controles de Corrupción'!$C$10:$AZ$249,MATCH(A49,'Controles de Corrupción'!$B$10:$B$249,0),41),"")</f>
        <v/>
      </c>
      <c r="P49" s="70" t="str">
        <f>IFERROR(INDEX('Controles de Corrupción'!$C$10:$AZ$249,MATCH(A49,'Controles de Corrupción'!$B$10:$B$249,0),42),"")</f>
        <v/>
      </c>
      <c r="Q49" s="62" t="str">
        <f>IFERROR(INDEX('Controles de Corrupción'!$C$10:$AZ$249,MATCH(A49,'Controles de Corrupción'!$B$10:$B$249,0),47),"")</f>
        <v/>
      </c>
    </row>
    <row r="50" spans="1:17" ht="43.5" customHeight="1" x14ac:dyDescent="0.25">
      <c r="A50" s="118" t="s">
        <v>582</v>
      </c>
      <c r="B50" s="763"/>
      <c r="C50" s="846"/>
      <c r="D50" s="729"/>
      <c r="E50" s="727"/>
      <c r="F50" s="731"/>
      <c r="G50" s="731"/>
      <c r="H50" s="836"/>
      <c r="I50" s="731"/>
      <c r="J50" s="731"/>
      <c r="K50" s="731"/>
      <c r="L50" s="731"/>
      <c r="M50" s="193" t="str">
        <f>IFERROR(INDEX('Controles de Corrupción'!$C$10:$AZ$249,MATCH(A50,'Controles de Corrupción'!$B$10:$B$249,0),4),"")</f>
        <v/>
      </c>
      <c r="N50" s="70" t="str">
        <f>IFERROR(INDEX('Controles de Corrupción'!$C$10:$AZ$249,MATCH(A50,'Controles de Corrupción'!$B$10:$B$249,0),40),"")</f>
        <v/>
      </c>
      <c r="O50" s="70" t="str">
        <f>IFERROR(INDEX('Controles de Corrupción'!$C$10:$AZ$249,MATCH(A50,'Controles de Corrupción'!$B$10:$B$249,0),41),"")</f>
        <v/>
      </c>
      <c r="P50" s="70" t="str">
        <f>IFERROR(INDEX('Controles de Corrupción'!$C$10:$AZ$249,MATCH(A50,'Controles de Corrupción'!$B$10:$B$249,0),42),"")</f>
        <v/>
      </c>
      <c r="Q50" s="62" t="str">
        <f>IFERROR(INDEX('Controles de Corrupción'!$C$10:$AZ$249,MATCH(A50,'Controles de Corrupción'!$B$10:$B$249,0),47),"")</f>
        <v/>
      </c>
    </row>
    <row r="51" spans="1:17" ht="43.5" customHeight="1" x14ac:dyDescent="0.25">
      <c r="A51" s="118" t="s">
        <v>583</v>
      </c>
      <c r="B51" s="763"/>
      <c r="C51" s="846"/>
      <c r="D51" s="729"/>
      <c r="E51" s="727"/>
      <c r="F51" s="731"/>
      <c r="G51" s="731"/>
      <c r="H51" s="836"/>
      <c r="I51" s="731"/>
      <c r="J51" s="731"/>
      <c r="K51" s="731"/>
      <c r="L51" s="731"/>
      <c r="M51" s="193" t="str">
        <f>IFERROR(INDEX('Controles de Corrupción'!$C$10:$AZ$249,MATCH(A51,'Controles de Corrupción'!$B$10:$B$249,0),4),"")</f>
        <v/>
      </c>
      <c r="N51" s="70" t="str">
        <f>IFERROR(INDEX('Controles de Corrupción'!$C$10:$AZ$249,MATCH(A51,'Controles de Corrupción'!$B$10:$B$249,0),40),"")</f>
        <v/>
      </c>
      <c r="O51" s="70" t="str">
        <f>IFERROR(INDEX('Controles de Corrupción'!$C$10:$AZ$249,MATCH(A51,'Controles de Corrupción'!$B$10:$B$249,0),41),"")</f>
        <v/>
      </c>
      <c r="P51" s="70" t="str">
        <f>IFERROR(INDEX('Controles de Corrupción'!$C$10:$AZ$249,MATCH(A51,'Controles de Corrupción'!$B$10:$B$249,0),42),"")</f>
        <v/>
      </c>
      <c r="Q51" s="62" t="str">
        <f>IFERROR(INDEX('Controles de Corrupción'!$C$10:$AZ$249,MATCH(A51,'Controles de Corrupción'!$B$10:$B$249,0),47),"")</f>
        <v/>
      </c>
    </row>
    <row r="52" spans="1:17" ht="43.5" customHeight="1" x14ac:dyDescent="0.25">
      <c r="A52" s="118" t="s">
        <v>584</v>
      </c>
      <c r="B52" s="763"/>
      <c r="C52" s="846"/>
      <c r="D52" s="729"/>
      <c r="E52" s="727"/>
      <c r="F52" s="731"/>
      <c r="G52" s="731"/>
      <c r="H52" s="836"/>
      <c r="I52" s="731"/>
      <c r="J52" s="731"/>
      <c r="K52" s="731"/>
      <c r="L52" s="731"/>
      <c r="M52" s="193" t="str">
        <f>IFERROR(INDEX('Controles de Corrupción'!$C$10:$AZ$249,MATCH(A52,'Controles de Corrupción'!$B$10:$B$249,0),4),"")</f>
        <v/>
      </c>
      <c r="N52" s="70" t="str">
        <f>IFERROR(INDEX('Controles de Corrupción'!$C$10:$AZ$249,MATCH(A52,'Controles de Corrupción'!$B$10:$B$249,0),40),"")</f>
        <v/>
      </c>
      <c r="O52" s="70" t="str">
        <f>IFERROR(INDEX('Controles de Corrupción'!$C$10:$AZ$249,MATCH(A52,'Controles de Corrupción'!$B$10:$B$249,0),41),"")</f>
        <v/>
      </c>
      <c r="P52" s="70" t="str">
        <f>IFERROR(INDEX('Controles de Corrupción'!$C$10:$AZ$249,MATCH(A52,'Controles de Corrupción'!$B$10:$B$249,0),42),"")</f>
        <v/>
      </c>
      <c r="Q52" s="62" t="str">
        <f>IFERROR(INDEX('Controles de Corrupción'!$C$10:$AZ$249,MATCH(A52,'Controles de Corrupción'!$B$10:$B$249,0),47),"")</f>
        <v/>
      </c>
    </row>
    <row r="53" spans="1:17" ht="43.5" customHeight="1" x14ac:dyDescent="0.25">
      <c r="A53" s="118" t="s">
        <v>585</v>
      </c>
      <c r="B53" s="763"/>
      <c r="C53" s="846"/>
      <c r="D53" s="729"/>
      <c r="E53" s="727"/>
      <c r="F53" s="731"/>
      <c r="G53" s="731"/>
      <c r="H53" s="836"/>
      <c r="I53" s="731"/>
      <c r="J53" s="731"/>
      <c r="K53" s="731"/>
      <c r="L53" s="731"/>
      <c r="M53" s="193" t="str">
        <f>IFERROR(INDEX('Controles de Corrupción'!$C$10:$AZ$249,MATCH(A53,'Controles de Corrupción'!$B$10:$B$249,0),4),"")</f>
        <v/>
      </c>
      <c r="N53" s="70" t="str">
        <f>IFERROR(INDEX('Controles de Corrupción'!$C$10:$AZ$249,MATCH(A53,'Controles de Corrupción'!$B$10:$B$249,0),40),"")</f>
        <v/>
      </c>
      <c r="O53" s="70" t="str">
        <f>IFERROR(INDEX('Controles de Corrupción'!$C$10:$AZ$249,MATCH(A53,'Controles de Corrupción'!$B$10:$B$249,0),41),"")</f>
        <v/>
      </c>
      <c r="P53" s="70" t="str">
        <f>IFERROR(INDEX('Controles de Corrupción'!$C$10:$AZ$249,MATCH(A53,'Controles de Corrupción'!$B$10:$B$249,0),42),"")</f>
        <v/>
      </c>
      <c r="Q53" s="62" t="str">
        <f>IFERROR(INDEX('Controles de Corrupción'!$C$10:$AZ$249,MATCH(A53,'Controles de Corrupción'!$B$10:$B$249,0),47),"")</f>
        <v/>
      </c>
    </row>
    <row r="54" spans="1:17" ht="43.5" customHeight="1" x14ac:dyDescent="0.25">
      <c r="A54" s="118" t="s">
        <v>586</v>
      </c>
      <c r="B54" s="724"/>
      <c r="C54" s="846"/>
      <c r="D54" s="729"/>
      <c r="E54" s="727"/>
      <c r="F54" s="731"/>
      <c r="G54" s="731"/>
      <c r="H54" s="732"/>
      <c r="I54" s="731"/>
      <c r="J54" s="731"/>
      <c r="K54" s="731"/>
      <c r="L54" s="731"/>
      <c r="M54" s="193" t="str">
        <f>IFERROR(INDEX('Controles de Corrupción'!$C$10:$AZ$249,MATCH(A54,'Controles de Corrupción'!$B$10:$B$249,0),4),"")</f>
        <v/>
      </c>
      <c r="N54" s="70" t="str">
        <f>IFERROR(INDEX('Controles de Corrupción'!$C$10:$AZ$249,MATCH(A54,'Controles de Corrupción'!$B$10:$B$249,0),40),"")</f>
        <v/>
      </c>
      <c r="O54" s="70" t="str">
        <f>IFERROR(INDEX('Controles de Corrupción'!$C$10:$AZ$249,MATCH(A54,'Controles de Corrupción'!$B$10:$B$249,0),41),"")</f>
        <v/>
      </c>
      <c r="P54" s="70" t="str">
        <f>IFERROR(INDEX('Controles de Corrupción'!$C$10:$AZ$249,MATCH(A54,'Controles de Corrupción'!$B$10:$B$249,0),42),"")</f>
        <v/>
      </c>
      <c r="Q54" s="62" t="str">
        <f>IFERROR(INDEX('Controles de Corrupción'!$C$10:$AZ$249,MATCH(A54,'Controles de Corrupción'!$B$10:$B$249,0),47),"")</f>
        <v/>
      </c>
    </row>
    <row r="55" spans="1:17" ht="43.5" customHeight="1" x14ac:dyDescent="0.25">
      <c r="A55" s="118" t="s">
        <v>587</v>
      </c>
      <c r="B55" s="759"/>
      <c r="C55" s="844" t="str">
        <f>IFERROR(INDEX('Riesgos de Corrupción'!$B$11:$BN$100,MATCH('Mapa Riesgo Corrupción'!B55,'Riesgos de Corrupción'!$B$11:$B$100,0),2),"")</f>
        <v/>
      </c>
      <c r="D55" s="728" t="str">
        <f>IFERROR(INDEX('Riesgos de Corrupción'!$B$11:$BN$100,MATCH('Mapa Riesgo Corrupción'!B55,'Riesgos de Corrupción'!$B$11:$B$100,0),4),"")</f>
        <v/>
      </c>
      <c r="E55" s="726" t="str">
        <f>IFERROR(INDEX('Riesgos de Corrupción'!$B$11:$BN$100,MATCH('Mapa Riesgo Corrupción'!B55,'Riesgos de Corrupción'!$B$11:$B$100,0),5),"")</f>
        <v/>
      </c>
      <c r="F55" s="730" t="str">
        <f>IFERROR(INDEX('Riesgos de Corrupción'!$B$11:$BN$100,MATCH('Mapa Riesgo Corrupción'!B55,'Riesgos de Corrupción'!$B$11:$B$100,0),18),"")</f>
        <v/>
      </c>
      <c r="G55" s="730" t="str">
        <f>IFERROR(INDEX('Riesgos de Corrupción'!$B$11:$BN$100,MATCH('Mapa Riesgo Corrupción'!B55,'Riesgos de Corrupción'!$B$11:$B$100,0),63),"")</f>
        <v/>
      </c>
      <c r="H55" s="835" t="str">
        <f>IFERROR(INDEX('Riesgos de Corrupción'!$B$11:$BN$100,MATCH('Mapa Riesgo Corrupción'!B55,'Riesgos de Corrupción'!$B$11:$B$100,0),64),"")</f>
        <v/>
      </c>
      <c r="I55" s="730" t="str">
        <f>IFERROR(INDEX('Controles de Corrupción'!$C$10:$AZ$249,MATCH('Mapa Riesgo Corrupción'!B55,'Controles de Corrupción'!$C$10:$C$249,0),33),"")</f>
        <v/>
      </c>
      <c r="J55" s="730" t="str">
        <f>IFERROR(INDEX('Controles de Corrupción'!$C$10:$AZ$249,MATCH('Mapa Riesgo Corrupción'!B55,'Controles de Corrupción'!$C$10:$C$249,0),36),"")</f>
        <v/>
      </c>
      <c r="K55" s="730" t="str">
        <f>IFERROR(INDEX('Controles de Corrupción'!$C$10:$AZ$249,MATCH('Mapa Riesgo Corrupción'!B55,'Controles de Corrupción'!$C$10:$C$249,0),37),"")</f>
        <v/>
      </c>
      <c r="L55" s="730" t="str">
        <f>IFERROR(INDEX('Controles de Corrupción'!$C$10:$AZ$249,MATCH('Mapa Riesgo Corrupción'!B55,'Controles de Corrupción'!$C$10:$C$249,0),38),"")</f>
        <v/>
      </c>
      <c r="M55" s="193" t="str">
        <f>IFERROR(INDEX('Controles de Corrupción'!$C$10:$AZ$249,MATCH(A55,'Controles de Corrupción'!$B$10:$B$249,0),4),"")</f>
        <v/>
      </c>
      <c r="N55" s="70" t="str">
        <f>IFERROR(INDEX('Controles de Corrupción'!$C$10:$AZ$249,MATCH(A55,'Controles de Corrupción'!$B$10:$B$249,0),40),"")</f>
        <v/>
      </c>
      <c r="O55" s="70" t="str">
        <f>IFERROR(INDEX('Controles de Corrupción'!$C$10:$AZ$249,MATCH(A55,'Controles de Corrupción'!$B$10:$B$249,0),41),"")</f>
        <v/>
      </c>
      <c r="P55" s="70" t="str">
        <f>IFERROR(INDEX('Controles de Corrupción'!$C$10:$AZ$249,MATCH(A55,'Controles de Corrupción'!$B$10:$B$249,0),42),"")</f>
        <v/>
      </c>
      <c r="Q55" s="62" t="str">
        <f>IFERROR(INDEX('Controles de Corrupción'!$C$10:$AZ$249,MATCH(A55,'Controles de Corrupción'!$B$10:$B$249,0),47),"")</f>
        <v/>
      </c>
    </row>
    <row r="56" spans="1:17" ht="43.5" customHeight="1" x14ac:dyDescent="0.25">
      <c r="A56" s="118" t="s">
        <v>588</v>
      </c>
      <c r="B56" s="763"/>
      <c r="C56" s="845"/>
      <c r="D56" s="729"/>
      <c r="E56" s="727"/>
      <c r="F56" s="731"/>
      <c r="G56" s="731"/>
      <c r="H56" s="836"/>
      <c r="I56" s="731"/>
      <c r="J56" s="731"/>
      <c r="K56" s="731"/>
      <c r="L56" s="731"/>
      <c r="M56" s="193" t="str">
        <f>IFERROR(INDEX('Controles de Corrupción'!$C$10:$AZ$249,MATCH(A56,'Controles de Corrupción'!$B$10:$B$249,0),4),"")</f>
        <v/>
      </c>
      <c r="N56" s="70" t="str">
        <f>IFERROR(INDEX('Controles de Corrupción'!$C$10:$AZ$249,MATCH(A56,'Controles de Corrupción'!$B$10:$B$249,0),40),"")</f>
        <v/>
      </c>
      <c r="O56" s="70" t="str">
        <f>IFERROR(INDEX('Controles de Corrupción'!$C$10:$AZ$249,MATCH(A56,'Controles de Corrupción'!$B$10:$B$249,0),41),"")</f>
        <v/>
      </c>
      <c r="P56" s="70" t="str">
        <f>IFERROR(INDEX('Controles de Corrupción'!$C$10:$AZ$249,MATCH(A56,'Controles de Corrupción'!$B$10:$B$249,0),42),"")</f>
        <v/>
      </c>
      <c r="Q56" s="62" t="str">
        <f>IFERROR(INDEX('Controles de Corrupción'!$C$10:$AZ$249,MATCH(A56,'Controles de Corrupción'!$B$10:$B$249,0),47),"")</f>
        <v/>
      </c>
    </row>
    <row r="57" spans="1:17" ht="43.5" customHeight="1" x14ac:dyDescent="0.25">
      <c r="A57" s="118" t="s">
        <v>589</v>
      </c>
      <c r="B57" s="763"/>
      <c r="C57" s="845"/>
      <c r="D57" s="729"/>
      <c r="E57" s="727"/>
      <c r="F57" s="731"/>
      <c r="G57" s="731"/>
      <c r="H57" s="836"/>
      <c r="I57" s="731"/>
      <c r="J57" s="731"/>
      <c r="K57" s="731"/>
      <c r="L57" s="731"/>
      <c r="M57" s="193" t="str">
        <f>IFERROR(INDEX('Controles de Corrupción'!$C$10:$AZ$249,MATCH(A57,'Controles de Corrupción'!$B$10:$B$249,0),4),"")</f>
        <v/>
      </c>
      <c r="N57" s="70" t="str">
        <f>IFERROR(INDEX('Controles de Corrupción'!$C$10:$AZ$249,MATCH(A57,'Controles de Corrupción'!$B$10:$B$249,0),40),"")</f>
        <v/>
      </c>
      <c r="O57" s="70" t="str">
        <f>IFERROR(INDEX('Controles de Corrupción'!$C$10:$AZ$249,MATCH(A57,'Controles de Corrupción'!$B$10:$B$249,0),41),"")</f>
        <v/>
      </c>
      <c r="P57" s="70" t="str">
        <f>IFERROR(INDEX('Controles de Corrupción'!$C$10:$AZ$249,MATCH(A57,'Controles de Corrupción'!$B$10:$B$249,0),42),"")</f>
        <v/>
      </c>
      <c r="Q57" s="62" t="str">
        <f>IFERROR(INDEX('Controles de Corrupción'!$C$10:$AZ$249,MATCH(A57,'Controles de Corrupción'!$B$10:$B$249,0),47),"")</f>
        <v/>
      </c>
    </row>
    <row r="58" spans="1:17" ht="43.5" customHeight="1" x14ac:dyDescent="0.25">
      <c r="A58" s="118" t="s">
        <v>590</v>
      </c>
      <c r="B58" s="763"/>
      <c r="C58" s="845"/>
      <c r="D58" s="729"/>
      <c r="E58" s="727"/>
      <c r="F58" s="731"/>
      <c r="G58" s="731"/>
      <c r="H58" s="836"/>
      <c r="I58" s="731"/>
      <c r="J58" s="731"/>
      <c r="K58" s="731"/>
      <c r="L58" s="731"/>
      <c r="M58" s="193" t="str">
        <f>IFERROR(INDEX('Controles de Corrupción'!$C$10:$AZ$249,MATCH(A58,'Controles de Corrupción'!$B$10:$B$249,0),4),"")</f>
        <v/>
      </c>
      <c r="N58" s="70" t="str">
        <f>IFERROR(INDEX('Controles de Corrupción'!$C$10:$AZ$249,MATCH(A58,'Controles de Corrupción'!$B$10:$B$249,0),40),"")</f>
        <v/>
      </c>
      <c r="O58" s="70" t="str">
        <f>IFERROR(INDEX('Controles de Corrupción'!$C$10:$AZ$249,MATCH(A58,'Controles de Corrupción'!$B$10:$B$249,0),41),"")</f>
        <v/>
      </c>
      <c r="P58" s="70" t="str">
        <f>IFERROR(INDEX('Controles de Corrupción'!$C$10:$AZ$249,MATCH(A58,'Controles de Corrupción'!$B$10:$B$249,0),42),"")</f>
        <v/>
      </c>
      <c r="Q58" s="62" t="str">
        <f>IFERROR(INDEX('Controles de Corrupción'!$C$10:$AZ$249,MATCH(A58,'Controles de Corrupción'!$B$10:$B$249,0),47),"")</f>
        <v/>
      </c>
    </row>
    <row r="59" spans="1:17" ht="43.5" customHeight="1" x14ac:dyDescent="0.25">
      <c r="A59" s="118" t="s">
        <v>591</v>
      </c>
      <c r="B59" s="763"/>
      <c r="C59" s="845"/>
      <c r="D59" s="729"/>
      <c r="E59" s="727"/>
      <c r="F59" s="731"/>
      <c r="G59" s="731"/>
      <c r="H59" s="836"/>
      <c r="I59" s="731"/>
      <c r="J59" s="731"/>
      <c r="K59" s="731"/>
      <c r="L59" s="731"/>
      <c r="M59" s="193" t="str">
        <f>IFERROR(INDEX('Controles de Corrupción'!$C$10:$AZ$249,MATCH(A59,'Controles de Corrupción'!$B$10:$B$249,0),4),"")</f>
        <v/>
      </c>
      <c r="N59" s="70" t="str">
        <f>IFERROR(INDEX('Controles de Corrupción'!$C$10:$AZ$249,MATCH(A59,'Controles de Corrupción'!$B$10:$B$249,0),40),"")</f>
        <v/>
      </c>
      <c r="O59" s="70" t="str">
        <f>IFERROR(INDEX('Controles de Corrupción'!$C$10:$AZ$249,MATCH(A59,'Controles de Corrupción'!$B$10:$B$249,0),41),"")</f>
        <v/>
      </c>
      <c r="P59" s="70" t="str">
        <f>IFERROR(INDEX('Controles de Corrupción'!$C$10:$AZ$249,MATCH(A59,'Controles de Corrupción'!$B$10:$B$249,0),42),"")</f>
        <v/>
      </c>
      <c r="Q59" s="62" t="str">
        <f>IFERROR(INDEX('Controles de Corrupción'!$C$10:$AZ$249,MATCH(A59,'Controles de Corrupción'!$B$10:$B$249,0),47),"")</f>
        <v/>
      </c>
    </row>
    <row r="60" spans="1:17" ht="43.5" customHeight="1" x14ac:dyDescent="0.25">
      <c r="A60" s="118" t="s">
        <v>592</v>
      </c>
      <c r="B60" s="724"/>
      <c r="C60" s="845"/>
      <c r="D60" s="729"/>
      <c r="E60" s="727"/>
      <c r="F60" s="731"/>
      <c r="G60" s="731"/>
      <c r="H60" s="732"/>
      <c r="I60" s="731"/>
      <c r="J60" s="731"/>
      <c r="K60" s="731"/>
      <c r="L60" s="731"/>
      <c r="M60" s="193" t="str">
        <f>IFERROR(INDEX('Controles de Corrupción'!$C$10:$AZ$249,MATCH(A60,'Controles de Corrupción'!$B$10:$B$249,0),4),"")</f>
        <v/>
      </c>
      <c r="N60" s="70" t="str">
        <f>IFERROR(INDEX('Controles de Corrupción'!$C$10:$AZ$249,MATCH(A60,'Controles de Corrupción'!$B$10:$B$249,0),40),"")</f>
        <v/>
      </c>
      <c r="O60" s="70" t="str">
        <f>IFERROR(INDEX('Controles de Corrupción'!$C$10:$AZ$249,MATCH(A60,'Controles de Corrupción'!$B$10:$B$249,0),41),"")</f>
        <v/>
      </c>
      <c r="P60" s="70" t="str">
        <f>IFERROR(INDEX('Controles de Corrupción'!$C$10:$AZ$249,MATCH(A60,'Controles de Corrupción'!$B$10:$B$249,0),42),"")</f>
        <v/>
      </c>
      <c r="Q60" s="62" t="str">
        <f>IFERROR(INDEX('Controles de Corrupción'!$C$10:$AZ$249,MATCH(A60,'Controles de Corrupción'!$B$10:$B$249,0),47),"")</f>
        <v/>
      </c>
    </row>
    <row r="61" spans="1:17" ht="43.5" customHeight="1" x14ac:dyDescent="0.25">
      <c r="A61" s="118" t="s">
        <v>593</v>
      </c>
      <c r="B61" s="759"/>
      <c r="C61" s="844" t="str">
        <f>IFERROR(INDEX('Riesgos de Corrupción'!$B$11:$BN$100,MATCH('Mapa Riesgo Corrupción'!B61,'Riesgos de Corrupción'!$B$11:$B$100,0),2),"")</f>
        <v/>
      </c>
      <c r="D61" s="728" t="str">
        <f>IFERROR(INDEX('Riesgos de Corrupción'!$B$11:$BN$100,MATCH('Mapa Riesgo Corrupción'!B61,'Riesgos de Corrupción'!$B$11:$B$100,0),4),"")</f>
        <v/>
      </c>
      <c r="E61" s="726" t="str">
        <f>IFERROR(INDEX('Riesgos de Corrupción'!$B$11:$BN$100,MATCH('Mapa Riesgo Corrupción'!B61,'Riesgos de Corrupción'!$B$11:$B$100,0),5),"")</f>
        <v/>
      </c>
      <c r="F61" s="730" t="str">
        <f>IFERROR(INDEX('Riesgos de Corrupción'!$B$11:$BN$100,MATCH('Mapa Riesgo Corrupción'!B61,'Riesgos de Corrupción'!$B$11:$B$100,0),18),"")</f>
        <v/>
      </c>
      <c r="G61" s="730" t="str">
        <f>IFERROR(INDEX('Riesgos de Corrupción'!$B$11:$BN$100,MATCH('Mapa Riesgo Corrupción'!B61,'Riesgos de Corrupción'!$B$11:$B$100,0),63),"")</f>
        <v/>
      </c>
      <c r="H61" s="835" t="str">
        <f>IFERROR(INDEX('Riesgos de Corrupción'!$B$11:$BN$100,MATCH('Mapa Riesgo Corrupción'!B61,'Riesgos de Corrupción'!$B$11:$B$100,0),64),"")</f>
        <v/>
      </c>
      <c r="I61" s="730" t="str">
        <f>IFERROR(INDEX('Controles de Corrupción'!$C$10:$AZ$249,MATCH('Mapa Riesgo Corrupción'!B61,'Controles de Corrupción'!$C$10:$C$249,0),33),"")</f>
        <v/>
      </c>
      <c r="J61" s="730" t="str">
        <f>IFERROR(INDEX('Controles de Corrupción'!$C$10:$AZ$249,MATCH('Mapa Riesgo Corrupción'!B61,'Controles de Corrupción'!$C$10:$C$249,0),36),"")</f>
        <v/>
      </c>
      <c r="K61" s="730" t="str">
        <f>IFERROR(INDEX('Controles de Corrupción'!$C$10:$AZ$249,MATCH('Mapa Riesgo Corrupción'!B61,'Controles de Corrupción'!$C$10:$C$249,0),37),"")</f>
        <v/>
      </c>
      <c r="L61" s="730" t="str">
        <f>IFERROR(INDEX('Controles de Corrupción'!$C$10:$AZ$249,MATCH('Mapa Riesgo Corrupción'!B61,'Controles de Corrupción'!$C$10:$C$249,0),38),"")</f>
        <v/>
      </c>
      <c r="M61" s="193" t="str">
        <f>IFERROR(INDEX('Controles de Corrupción'!$C$10:$AZ$249,MATCH(A61,'Controles de Corrupción'!$B$10:$B$249,0),4),"")</f>
        <v/>
      </c>
      <c r="N61" s="70" t="str">
        <f>IFERROR(INDEX('Controles de Corrupción'!$C$10:$AZ$249,MATCH(A61,'Controles de Corrupción'!$B$10:$B$249,0),40),"")</f>
        <v/>
      </c>
      <c r="O61" s="70" t="str">
        <f>IFERROR(INDEX('Controles de Corrupción'!$C$10:$AZ$249,MATCH(A61,'Controles de Corrupción'!$B$10:$B$249,0),41),"")</f>
        <v/>
      </c>
      <c r="P61" s="70" t="str">
        <f>IFERROR(INDEX('Controles de Corrupción'!$C$10:$AZ$249,MATCH(A61,'Controles de Corrupción'!$B$10:$B$249,0),42),"")</f>
        <v/>
      </c>
      <c r="Q61" s="62" t="str">
        <f>IFERROR(INDEX('Controles de Corrupción'!$C$10:$AZ$249,MATCH(A61,'Controles de Corrupción'!$B$10:$B$249,0),47),"")</f>
        <v/>
      </c>
    </row>
    <row r="62" spans="1:17" ht="43.5" customHeight="1" x14ac:dyDescent="0.25">
      <c r="A62" s="118" t="s">
        <v>594</v>
      </c>
      <c r="B62" s="763"/>
      <c r="C62" s="845"/>
      <c r="D62" s="729"/>
      <c r="E62" s="727"/>
      <c r="F62" s="731"/>
      <c r="G62" s="731"/>
      <c r="H62" s="836"/>
      <c r="I62" s="731"/>
      <c r="J62" s="731"/>
      <c r="K62" s="731"/>
      <c r="L62" s="731"/>
      <c r="M62" s="193" t="str">
        <f>IFERROR(INDEX('Controles de Corrupción'!$C$10:$AZ$249,MATCH(A62,'Controles de Corrupción'!$B$10:$B$249,0),4),"")</f>
        <v/>
      </c>
      <c r="N62" s="70" t="str">
        <f>IFERROR(INDEX('Controles de Corrupción'!$C$10:$AZ$249,MATCH(A62,'Controles de Corrupción'!$B$10:$B$249,0),40),"")</f>
        <v/>
      </c>
      <c r="O62" s="70" t="str">
        <f>IFERROR(INDEX('Controles de Corrupción'!$C$10:$AZ$249,MATCH(A62,'Controles de Corrupción'!$B$10:$B$249,0),41),"")</f>
        <v/>
      </c>
      <c r="P62" s="70" t="str">
        <f>IFERROR(INDEX('Controles de Corrupción'!$C$10:$AZ$249,MATCH(A62,'Controles de Corrupción'!$B$10:$B$249,0),42),"")</f>
        <v/>
      </c>
      <c r="Q62" s="62" t="str">
        <f>IFERROR(INDEX('Controles de Corrupción'!$C$10:$AZ$249,MATCH(A62,'Controles de Corrupción'!$B$10:$B$249,0),47),"")</f>
        <v/>
      </c>
    </row>
    <row r="63" spans="1:17" ht="43.5" customHeight="1" x14ac:dyDescent="0.25">
      <c r="A63" s="118" t="s">
        <v>595</v>
      </c>
      <c r="B63" s="763"/>
      <c r="C63" s="845"/>
      <c r="D63" s="729"/>
      <c r="E63" s="727"/>
      <c r="F63" s="731"/>
      <c r="G63" s="731"/>
      <c r="H63" s="836"/>
      <c r="I63" s="731"/>
      <c r="J63" s="731"/>
      <c r="K63" s="731"/>
      <c r="L63" s="731"/>
      <c r="M63" s="193" t="str">
        <f>IFERROR(INDEX('Controles de Corrupción'!$C$10:$AZ$249,MATCH(A63,'Controles de Corrupción'!$B$10:$B$249,0),4),"")</f>
        <v/>
      </c>
      <c r="N63" s="70" t="str">
        <f>IFERROR(INDEX('Controles de Corrupción'!$C$10:$AZ$249,MATCH(A63,'Controles de Corrupción'!$B$10:$B$249,0),40),"")</f>
        <v/>
      </c>
      <c r="O63" s="70" t="str">
        <f>IFERROR(INDEX('Controles de Corrupción'!$C$10:$AZ$249,MATCH(A63,'Controles de Corrupción'!$B$10:$B$249,0),41),"")</f>
        <v/>
      </c>
      <c r="P63" s="70" t="str">
        <f>IFERROR(INDEX('Controles de Corrupción'!$C$10:$AZ$249,MATCH(A63,'Controles de Corrupción'!$B$10:$B$249,0),42),"")</f>
        <v/>
      </c>
      <c r="Q63" s="62" t="str">
        <f>IFERROR(INDEX('Controles de Corrupción'!$C$10:$AZ$249,MATCH(A63,'Controles de Corrupción'!$B$10:$B$249,0),47),"")</f>
        <v/>
      </c>
    </row>
    <row r="64" spans="1:17" ht="43.5" customHeight="1" x14ac:dyDescent="0.25">
      <c r="A64" s="118" t="s">
        <v>596</v>
      </c>
      <c r="B64" s="763"/>
      <c r="C64" s="845"/>
      <c r="D64" s="729"/>
      <c r="E64" s="727"/>
      <c r="F64" s="731"/>
      <c r="G64" s="731"/>
      <c r="H64" s="836"/>
      <c r="I64" s="731"/>
      <c r="J64" s="731"/>
      <c r="K64" s="731"/>
      <c r="L64" s="731"/>
      <c r="M64" s="193" t="str">
        <f>IFERROR(INDEX('Controles de Corrupción'!$C$10:$AZ$249,MATCH(A64,'Controles de Corrupción'!$B$10:$B$249,0),4),"")</f>
        <v/>
      </c>
      <c r="N64" s="70" t="str">
        <f>IFERROR(INDEX('Controles de Corrupción'!$C$10:$AZ$249,MATCH(A64,'Controles de Corrupción'!$B$10:$B$249,0),40),"")</f>
        <v/>
      </c>
      <c r="O64" s="70" t="str">
        <f>IFERROR(INDEX('Controles de Corrupción'!$C$10:$AZ$249,MATCH(A64,'Controles de Corrupción'!$B$10:$B$249,0),41),"")</f>
        <v/>
      </c>
      <c r="P64" s="70" t="str">
        <f>IFERROR(INDEX('Controles de Corrupción'!$C$10:$AZ$249,MATCH(A64,'Controles de Corrupción'!$B$10:$B$249,0),42),"")</f>
        <v/>
      </c>
      <c r="Q64" s="62" t="str">
        <f>IFERROR(INDEX('Controles de Corrupción'!$C$10:$AZ$249,MATCH(A64,'Controles de Corrupción'!$B$10:$B$249,0),47),"")</f>
        <v/>
      </c>
    </row>
    <row r="65" spans="1:17" ht="43.5" customHeight="1" x14ac:dyDescent="0.25">
      <c r="A65" s="118" t="s">
        <v>597</v>
      </c>
      <c r="B65" s="763"/>
      <c r="C65" s="845"/>
      <c r="D65" s="729"/>
      <c r="E65" s="727"/>
      <c r="F65" s="731"/>
      <c r="G65" s="731"/>
      <c r="H65" s="836"/>
      <c r="I65" s="731"/>
      <c r="J65" s="731"/>
      <c r="K65" s="731"/>
      <c r="L65" s="731"/>
      <c r="M65" s="193" t="str">
        <f>IFERROR(INDEX('Controles de Corrupción'!$C$10:$AZ$249,MATCH(A65,'Controles de Corrupción'!$B$10:$B$249,0),4),"")</f>
        <v/>
      </c>
      <c r="N65" s="70" t="str">
        <f>IFERROR(INDEX('Controles de Corrupción'!$C$10:$AZ$249,MATCH(A65,'Controles de Corrupción'!$B$10:$B$249,0),40),"")</f>
        <v/>
      </c>
      <c r="O65" s="70" t="str">
        <f>IFERROR(INDEX('Controles de Corrupción'!$C$10:$AZ$249,MATCH(A65,'Controles de Corrupción'!$B$10:$B$249,0),41),"")</f>
        <v/>
      </c>
      <c r="P65" s="70" t="str">
        <f>IFERROR(INDEX('Controles de Corrupción'!$C$10:$AZ$249,MATCH(A65,'Controles de Corrupción'!$B$10:$B$249,0),42),"")</f>
        <v/>
      </c>
      <c r="Q65" s="62" t="str">
        <f>IFERROR(INDEX('Controles de Corrupción'!$C$10:$AZ$249,MATCH(A65,'Controles de Corrupción'!$B$10:$B$249,0),47),"")</f>
        <v/>
      </c>
    </row>
    <row r="66" spans="1:17" ht="43.5" customHeight="1" x14ac:dyDescent="0.25">
      <c r="A66" s="118" t="s">
        <v>598</v>
      </c>
      <c r="B66" s="724"/>
      <c r="C66" s="845"/>
      <c r="D66" s="729"/>
      <c r="E66" s="727"/>
      <c r="F66" s="731"/>
      <c r="G66" s="731"/>
      <c r="H66" s="732"/>
      <c r="I66" s="731"/>
      <c r="J66" s="731"/>
      <c r="K66" s="731"/>
      <c r="L66" s="731"/>
      <c r="M66" s="193" t="str">
        <f>IFERROR(INDEX('Controles de Corrupción'!$C$10:$AZ$249,MATCH(A66,'Controles de Corrupción'!$B$10:$B$249,0),4),"")</f>
        <v/>
      </c>
      <c r="N66" s="70" t="str">
        <f>IFERROR(INDEX('Controles de Corrupción'!$C$10:$AZ$249,MATCH(A66,'Controles de Corrupción'!$B$10:$B$249,0),40),"")</f>
        <v/>
      </c>
      <c r="O66" s="70" t="str">
        <f>IFERROR(INDEX('Controles de Corrupción'!$C$10:$AZ$249,MATCH(A66,'Controles de Corrupción'!$B$10:$B$249,0),41),"")</f>
        <v/>
      </c>
      <c r="P66" s="70" t="str">
        <f>IFERROR(INDEX('Controles de Corrupción'!$C$10:$AZ$249,MATCH(A66,'Controles de Corrupción'!$B$10:$B$249,0),42),"")</f>
        <v/>
      </c>
      <c r="Q66" s="62" t="str">
        <f>IFERROR(INDEX('Controles de Corrupción'!$C$10:$AZ$249,MATCH(A66,'Controles de Corrupción'!$B$10:$B$249,0),47),"")</f>
        <v/>
      </c>
    </row>
    <row r="67" spans="1:17" ht="43.5" customHeight="1" x14ac:dyDescent="0.25">
      <c r="A67" s="118" t="s">
        <v>599</v>
      </c>
      <c r="B67" s="759"/>
      <c r="C67" s="844" t="str">
        <f>IFERROR(INDEX('Riesgos de Corrupción'!$B$11:$BN$100,MATCH('Mapa Riesgo Corrupción'!B67,'Riesgos de Corrupción'!$B$11:$B$100,0),2),"")</f>
        <v/>
      </c>
      <c r="D67" s="728" t="str">
        <f>IFERROR(INDEX('Riesgos de Corrupción'!$B$11:$BN$100,MATCH('Mapa Riesgo Corrupción'!B67,'Riesgos de Corrupción'!$B$11:$B$100,0),4),"")</f>
        <v/>
      </c>
      <c r="E67" s="726" t="str">
        <f>IFERROR(INDEX('Riesgos de Corrupción'!$B$11:$BN$100,MATCH('Mapa Riesgo Corrupción'!B67,'Riesgos de Corrupción'!$B$11:$B$100,0),5),"")</f>
        <v/>
      </c>
      <c r="F67" s="730" t="str">
        <f>IFERROR(INDEX('Riesgos de Corrupción'!$B$11:$BN$100,MATCH('Mapa Riesgo Corrupción'!B67,'Riesgos de Corrupción'!$B$11:$B$100,0),18),"")</f>
        <v/>
      </c>
      <c r="G67" s="730" t="str">
        <f>IFERROR(INDEX('Riesgos de Corrupción'!$B$11:$BN$100,MATCH('Mapa Riesgo Corrupción'!B67,'Riesgos de Corrupción'!$B$11:$B$100,0),63),"")</f>
        <v/>
      </c>
      <c r="H67" s="835" t="str">
        <f>IFERROR(INDEX('Riesgos de Corrupción'!$B$11:$BN$100,MATCH('Mapa Riesgo Corrupción'!B67,'Riesgos de Corrupción'!$B$11:$B$100,0),64),"")</f>
        <v/>
      </c>
      <c r="I67" s="730" t="str">
        <f>IFERROR(INDEX('Controles de Corrupción'!$C$10:$AZ$249,MATCH('Mapa Riesgo Corrupción'!B67,'Controles de Corrupción'!$C$10:$C$249,0),33),"")</f>
        <v/>
      </c>
      <c r="J67" s="730" t="str">
        <f>IFERROR(INDEX('Controles de Corrupción'!$C$10:$AZ$249,MATCH('Mapa Riesgo Corrupción'!B67,'Controles de Corrupción'!$C$10:$C$249,0),36),"")</f>
        <v/>
      </c>
      <c r="K67" s="730" t="str">
        <f>IFERROR(INDEX('Controles de Corrupción'!$C$10:$AZ$249,MATCH('Mapa Riesgo Corrupción'!B67,'Controles de Corrupción'!$C$10:$C$249,0),37),"")</f>
        <v/>
      </c>
      <c r="L67" s="730" t="str">
        <f>IFERROR(INDEX('Controles de Corrupción'!$C$10:$AZ$249,MATCH('Mapa Riesgo Corrupción'!B67,'Controles de Corrupción'!$C$10:$C$249,0),38),"")</f>
        <v/>
      </c>
      <c r="M67" s="193" t="str">
        <f>IFERROR(INDEX('Controles de Corrupción'!$C$10:$AZ$249,MATCH(A67,'Controles de Corrupción'!$B$10:$B$249,0),4),"")</f>
        <v/>
      </c>
      <c r="N67" s="70" t="str">
        <f>IFERROR(INDEX('Controles de Corrupción'!$C$10:$AZ$249,MATCH(A67,'Controles de Corrupción'!$B$10:$B$249,0),40),"")</f>
        <v/>
      </c>
      <c r="O67" s="70" t="str">
        <f>IFERROR(INDEX('Controles de Corrupción'!$C$10:$AZ$249,MATCH(A67,'Controles de Corrupción'!$B$10:$B$249,0),41),"")</f>
        <v/>
      </c>
      <c r="P67" s="70" t="str">
        <f>IFERROR(INDEX('Controles de Corrupción'!$C$10:$AZ$249,MATCH(A67,'Controles de Corrupción'!$B$10:$B$249,0),42),"")</f>
        <v/>
      </c>
      <c r="Q67" s="62" t="str">
        <f>IFERROR(INDEX('Controles de Corrupción'!$C$10:$AZ$249,MATCH(A67,'Controles de Corrupción'!$B$10:$B$249,0),47),"")</f>
        <v/>
      </c>
    </row>
    <row r="68" spans="1:17" ht="43.5" customHeight="1" x14ac:dyDescent="0.25">
      <c r="A68" s="118" t="s">
        <v>600</v>
      </c>
      <c r="B68" s="763"/>
      <c r="C68" s="845"/>
      <c r="D68" s="729"/>
      <c r="E68" s="727"/>
      <c r="F68" s="731"/>
      <c r="G68" s="731"/>
      <c r="H68" s="836"/>
      <c r="I68" s="731"/>
      <c r="J68" s="731"/>
      <c r="K68" s="731"/>
      <c r="L68" s="731"/>
      <c r="M68" s="193" t="str">
        <f>IFERROR(INDEX('Controles de Corrupción'!$C$10:$AZ$249,MATCH(A68,'Controles de Corrupción'!$B$10:$B$249,0),4),"")</f>
        <v/>
      </c>
      <c r="N68" s="70" t="str">
        <f>IFERROR(INDEX('Controles de Corrupción'!$C$10:$AZ$249,MATCH(A68,'Controles de Corrupción'!$B$10:$B$249,0),40),"")</f>
        <v/>
      </c>
      <c r="O68" s="70" t="str">
        <f>IFERROR(INDEX('Controles de Corrupción'!$C$10:$AZ$249,MATCH(A68,'Controles de Corrupción'!$B$10:$B$249,0),41),"")</f>
        <v/>
      </c>
      <c r="P68" s="70" t="str">
        <f>IFERROR(INDEX('Controles de Corrupción'!$C$10:$AZ$249,MATCH(A68,'Controles de Corrupción'!$B$10:$B$249,0),42),"")</f>
        <v/>
      </c>
      <c r="Q68" s="62" t="str">
        <f>IFERROR(INDEX('Controles de Corrupción'!$C$10:$AZ$249,MATCH(A68,'Controles de Corrupción'!$B$10:$B$249,0),47),"")</f>
        <v/>
      </c>
    </row>
    <row r="69" spans="1:17" ht="43.5" customHeight="1" x14ac:dyDescent="0.25">
      <c r="A69" s="118" t="s">
        <v>601</v>
      </c>
      <c r="B69" s="763"/>
      <c r="C69" s="845"/>
      <c r="D69" s="729"/>
      <c r="E69" s="727"/>
      <c r="F69" s="731"/>
      <c r="G69" s="731"/>
      <c r="H69" s="836"/>
      <c r="I69" s="731"/>
      <c r="J69" s="731"/>
      <c r="K69" s="731"/>
      <c r="L69" s="731"/>
      <c r="M69" s="193" t="str">
        <f>IFERROR(INDEX('Controles de Corrupción'!$C$10:$AZ$249,MATCH(A69,'Controles de Corrupción'!$B$10:$B$249,0),4),"")</f>
        <v/>
      </c>
      <c r="N69" s="70" t="str">
        <f>IFERROR(INDEX('Controles de Corrupción'!$C$10:$AZ$249,MATCH(A69,'Controles de Corrupción'!$B$10:$B$249,0),40),"")</f>
        <v/>
      </c>
      <c r="O69" s="70" t="str">
        <f>IFERROR(INDEX('Controles de Corrupción'!$C$10:$AZ$249,MATCH(A69,'Controles de Corrupción'!$B$10:$B$249,0),41),"")</f>
        <v/>
      </c>
      <c r="P69" s="70" t="str">
        <f>IFERROR(INDEX('Controles de Corrupción'!$C$10:$AZ$249,MATCH(A69,'Controles de Corrupción'!$B$10:$B$249,0),42),"")</f>
        <v/>
      </c>
      <c r="Q69" s="62" t="str">
        <f>IFERROR(INDEX('Controles de Corrupción'!$C$10:$AZ$249,MATCH(A69,'Controles de Corrupción'!$B$10:$B$249,0),47),"")</f>
        <v/>
      </c>
    </row>
    <row r="70" spans="1:17" ht="43.5" customHeight="1" x14ac:dyDescent="0.25">
      <c r="A70" s="118" t="s">
        <v>602</v>
      </c>
      <c r="B70" s="763"/>
      <c r="C70" s="845"/>
      <c r="D70" s="729"/>
      <c r="E70" s="727"/>
      <c r="F70" s="731"/>
      <c r="G70" s="731"/>
      <c r="H70" s="836"/>
      <c r="I70" s="731"/>
      <c r="J70" s="731"/>
      <c r="K70" s="731"/>
      <c r="L70" s="731"/>
      <c r="M70" s="193" t="str">
        <f>IFERROR(INDEX('Controles de Corrupción'!$C$10:$AZ$249,MATCH(A70,'Controles de Corrupción'!$B$10:$B$249,0),4),"")</f>
        <v/>
      </c>
      <c r="N70" s="70" t="str">
        <f>IFERROR(INDEX('Controles de Corrupción'!$C$10:$AZ$249,MATCH(A70,'Controles de Corrupción'!$B$10:$B$249,0),40),"")</f>
        <v/>
      </c>
      <c r="O70" s="70" t="str">
        <f>IFERROR(INDEX('Controles de Corrupción'!$C$10:$AZ$249,MATCH(A70,'Controles de Corrupción'!$B$10:$B$249,0),41),"")</f>
        <v/>
      </c>
      <c r="P70" s="70" t="str">
        <f>IFERROR(INDEX('Controles de Corrupción'!$C$10:$AZ$249,MATCH(A70,'Controles de Corrupción'!$B$10:$B$249,0),42),"")</f>
        <v/>
      </c>
      <c r="Q70" s="62" t="str">
        <f>IFERROR(INDEX('Controles de Corrupción'!$C$10:$AZ$249,MATCH(A70,'Controles de Corrupción'!$B$10:$B$249,0),47),"")</f>
        <v/>
      </c>
    </row>
    <row r="71" spans="1:17" ht="43.5" customHeight="1" x14ac:dyDescent="0.25">
      <c r="A71" s="118" t="s">
        <v>603</v>
      </c>
      <c r="B71" s="763"/>
      <c r="C71" s="845"/>
      <c r="D71" s="729"/>
      <c r="E71" s="727"/>
      <c r="F71" s="731"/>
      <c r="G71" s="731"/>
      <c r="H71" s="836"/>
      <c r="I71" s="731"/>
      <c r="J71" s="731"/>
      <c r="K71" s="731"/>
      <c r="L71" s="731"/>
      <c r="M71" s="193" t="str">
        <f>IFERROR(INDEX('Controles de Corrupción'!$C$10:$AZ$249,MATCH(A71,'Controles de Corrupción'!$B$10:$B$249,0),4),"")</f>
        <v/>
      </c>
      <c r="N71" s="70" t="str">
        <f>IFERROR(INDEX('Controles de Corrupción'!$C$10:$AZ$249,MATCH(A71,'Controles de Corrupción'!$B$10:$B$249,0),40),"")</f>
        <v/>
      </c>
      <c r="O71" s="70" t="str">
        <f>IFERROR(INDEX('Controles de Corrupción'!$C$10:$AZ$249,MATCH(A71,'Controles de Corrupción'!$B$10:$B$249,0),41),"")</f>
        <v/>
      </c>
      <c r="P71" s="70" t="str">
        <f>IFERROR(INDEX('Controles de Corrupción'!$C$10:$AZ$249,MATCH(A71,'Controles de Corrupción'!$B$10:$B$249,0),42),"")</f>
        <v/>
      </c>
      <c r="Q71" s="62" t="str">
        <f>IFERROR(INDEX('Controles de Corrupción'!$C$10:$AZ$249,MATCH(A71,'Controles de Corrupción'!$B$10:$B$249,0),47),"")</f>
        <v/>
      </c>
    </row>
    <row r="72" spans="1:17" ht="43.5" customHeight="1" x14ac:dyDescent="0.25">
      <c r="A72" s="118" t="s">
        <v>604</v>
      </c>
      <c r="B72" s="724"/>
      <c r="C72" s="845"/>
      <c r="D72" s="729"/>
      <c r="E72" s="727"/>
      <c r="F72" s="731"/>
      <c r="G72" s="731"/>
      <c r="H72" s="732"/>
      <c r="I72" s="731"/>
      <c r="J72" s="731"/>
      <c r="K72" s="731"/>
      <c r="L72" s="731"/>
      <c r="M72" s="193" t="str">
        <f>IFERROR(INDEX('Controles de Corrupción'!$C$10:$AZ$249,MATCH(A72,'Controles de Corrupción'!$B$10:$B$249,0),4),"")</f>
        <v/>
      </c>
      <c r="N72" s="70" t="str">
        <f>IFERROR(INDEX('Controles de Corrupción'!$C$10:$AZ$249,MATCH(A72,'Controles de Corrupción'!$B$10:$B$249,0),40),"")</f>
        <v/>
      </c>
      <c r="O72" s="70" t="str">
        <f>IFERROR(INDEX('Controles de Corrupción'!$C$10:$AZ$249,MATCH(A72,'Controles de Corrupción'!$B$10:$B$249,0),41),"")</f>
        <v/>
      </c>
      <c r="P72" s="70" t="str">
        <f>IFERROR(INDEX('Controles de Corrupción'!$C$10:$AZ$249,MATCH(A72,'Controles de Corrupción'!$B$10:$B$249,0),42),"")</f>
        <v/>
      </c>
      <c r="Q72" s="62" t="str">
        <f>IFERROR(INDEX('Controles de Corrupción'!$C$10:$AZ$249,MATCH(A72,'Controles de Corrupción'!$B$10:$B$249,0),47),"")</f>
        <v/>
      </c>
    </row>
    <row r="73" spans="1:17" ht="43.5" customHeight="1" x14ac:dyDescent="0.25">
      <c r="A73" s="118" t="s">
        <v>605</v>
      </c>
      <c r="B73" s="759"/>
      <c r="C73" s="844" t="str">
        <f>IFERROR(INDEX('Riesgos de Corrupción'!$B$11:$BN$100,MATCH('Mapa Riesgo Corrupción'!B73,'Riesgos de Corrupción'!$B$11:$B$100,0),2),"")</f>
        <v/>
      </c>
      <c r="D73" s="728" t="str">
        <f>IFERROR(INDEX('Riesgos de Corrupción'!$B$11:$BN$100,MATCH('Mapa Riesgo Corrupción'!B73,'Riesgos de Corrupción'!$B$11:$B$100,0),4),"")</f>
        <v/>
      </c>
      <c r="E73" s="726" t="str">
        <f>IFERROR(INDEX('Riesgos de Corrupción'!$B$11:$BN$100,MATCH('Mapa Riesgo Corrupción'!B73,'Riesgos de Corrupción'!$B$11:$B$100,0),5),"")</f>
        <v/>
      </c>
      <c r="F73" s="730" t="str">
        <f>IFERROR(INDEX('Riesgos de Corrupción'!$B$11:$BN$100,MATCH('Mapa Riesgo Corrupción'!B73,'Riesgos de Corrupción'!$B$11:$B$100,0),18),"")</f>
        <v/>
      </c>
      <c r="G73" s="730" t="str">
        <f>IFERROR(INDEX('Riesgos de Corrupción'!$B$11:$BN$100,MATCH('Mapa Riesgo Corrupción'!B73,'Riesgos de Corrupción'!$B$11:$B$100,0),63),"")</f>
        <v/>
      </c>
      <c r="H73" s="835" t="str">
        <f>IFERROR(INDEX('Riesgos de Corrupción'!$B$11:$BN$100,MATCH('Mapa Riesgo Corrupción'!B73,'Riesgos de Corrupción'!$B$11:$B$100,0),64),"")</f>
        <v/>
      </c>
      <c r="I73" s="730" t="str">
        <f>IFERROR(INDEX('Controles de Corrupción'!$C$10:$AZ$249,MATCH('Mapa Riesgo Corrupción'!B73,'Controles de Corrupción'!$C$10:$C$249,0),33),"")</f>
        <v/>
      </c>
      <c r="J73" s="730" t="str">
        <f>IFERROR(INDEX('Controles de Corrupción'!$C$10:$AZ$249,MATCH('Mapa Riesgo Corrupción'!B73,'Controles de Corrupción'!$C$10:$C$249,0),36),"")</f>
        <v/>
      </c>
      <c r="K73" s="730" t="str">
        <f>IFERROR(INDEX('Controles de Corrupción'!$C$10:$AZ$249,MATCH('Mapa Riesgo Corrupción'!B73,'Controles de Corrupción'!$C$10:$C$249,0),37),"")</f>
        <v/>
      </c>
      <c r="L73" s="730" t="str">
        <f>IFERROR(INDEX('Controles de Corrupción'!$C$10:$AZ$249,MATCH('Mapa Riesgo Corrupción'!B73,'Controles de Corrupción'!$C$10:$C$249,0),38),"")</f>
        <v/>
      </c>
      <c r="M73" s="193" t="str">
        <f>IFERROR(INDEX('Controles de Corrupción'!$C$10:$AZ$249,MATCH(A73,'Controles de Corrupción'!$B$10:$B$249,0),4),"")</f>
        <v/>
      </c>
      <c r="N73" s="70" t="str">
        <f>IFERROR(INDEX('Controles de Corrupción'!$C$10:$AZ$249,MATCH(A73,'Controles de Corrupción'!$B$10:$B$249,0),40),"")</f>
        <v/>
      </c>
      <c r="O73" s="70" t="str">
        <f>IFERROR(INDEX('Controles de Corrupción'!$C$10:$AZ$249,MATCH(A73,'Controles de Corrupción'!$B$10:$B$249,0),41),"")</f>
        <v/>
      </c>
      <c r="P73" s="70" t="str">
        <f>IFERROR(INDEX('Controles de Corrupción'!$C$10:$AZ$249,MATCH(A73,'Controles de Corrupción'!$B$10:$B$249,0),42),"")</f>
        <v/>
      </c>
      <c r="Q73" s="62" t="str">
        <f>IFERROR(INDEX('Controles de Corrupción'!$C$10:$AZ$249,MATCH(A73,'Controles de Corrupción'!$B$10:$B$249,0),47),"")</f>
        <v/>
      </c>
    </row>
    <row r="74" spans="1:17" ht="43.5" customHeight="1" x14ac:dyDescent="0.25">
      <c r="A74" s="118" t="s">
        <v>606</v>
      </c>
      <c r="B74" s="763"/>
      <c r="C74" s="845"/>
      <c r="D74" s="729"/>
      <c r="E74" s="727"/>
      <c r="F74" s="731"/>
      <c r="G74" s="731"/>
      <c r="H74" s="836"/>
      <c r="I74" s="731"/>
      <c r="J74" s="731"/>
      <c r="K74" s="731"/>
      <c r="L74" s="731"/>
      <c r="M74" s="193" t="str">
        <f>IFERROR(INDEX('Controles de Corrupción'!$C$10:$AZ$249,MATCH(A74,'Controles de Corrupción'!$B$10:$B$249,0),4),"")</f>
        <v/>
      </c>
      <c r="N74" s="70" t="str">
        <f>IFERROR(INDEX('Controles de Corrupción'!$C$10:$AZ$249,MATCH(A74,'Controles de Corrupción'!$B$10:$B$249,0),40),"")</f>
        <v/>
      </c>
      <c r="O74" s="70" t="str">
        <f>IFERROR(INDEX('Controles de Corrupción'!$C$10:$AZ$249,MATCH(A74,'Controles de Corrupción'!$B$10:$B$249,0),41),"")</f>
        <v/>
      </c>
      <c r="P74" s="70" t="str">
        <f>IFERROR(INDEX('Controles de Corrupción'!$C$10:$AZ$249,MATCH(A74,'Controles de Corrupción'!$B$10:$B$249,0),42),"")</f>
        <v/>
      </c>
      <c r="Q74" s="62" t="str">
        <f>IFERROR(INDEX('Controles de Corrupción'!$C$10:$AZ$249,MATCH(A74,'Controles de Corrupción'!$B$10:$B$249,0),47),"")</f>
        <v/>
      </c>
    </row>
    <row r="75" spans="1:17" ht="43.5" customHeight="1" x14ac:dyDescent="0.25">
      <c r="A75" s="118" t="s">
        <v>607</v>
      </c>
      <c r="B75" s="763"/>
      <c r="C75" s="845"/>
      <c r="D75" s="729"/>
      <c r="E75" s="727"/>
      <c r="F75" s="731"/>
      <c r="G75" s="731"/>
      <c r="H75" s="836"/>
      <c r="I75" s="731"/>
      <c r="J75" s="731"/>
      <c r="K75" s="731"/>
      <c r="L75" s="731"/>
      <c r="M75" s="193" t="str">
        <f>IFERROR(INDEX('Controles de Corrupción'!$C$10:$AZ$249,MATCH(A75,'Controles de Corrupción'!$B$10:$B$249,0),4),"")</f>
        <v/>
      </c>
      <c r="N75" s="70" t="str">
        <f>IFERROR(INDEX('Controles de Corrupción'!$C$10:$AZ$249,MATCH(A75,'Controles de Corrupción'!$B$10:$B$249,0),40),"")</f>
        <v/>
      </c>
      <c r="O75" s="70" t="str">
        <f>IFERROR(INDEX('Controles de Corrupción'!$C$10:$AZ$249,MATCH(A75,'Controles de Corrupción'!$B$10:$B$249,0),41),"")</f>
        <v/>
      </c>
      <c r="P75" s="70" t="str">
        <f>IFERROR(INDEX('Controles de Corrupción'!$C$10:$AZ$249,MATCH(A75,'Controles de Corrupción'!$B$10:$B$249,0),42),"")</f>
        <v/>
      </c>
      <c r="Q75" s="62" t="str">
        <f>IFERROR(INDEX('Controles de Corrupción'!$C$10:$AZ$249,MATCH(A75,'Controles de Corrupción'!$B$10:$B$249,0),47),"")</f>
        <v/>
      </c>
    </row>
    <row r="76" spans="1:17" ht="43.5" customHeight="1" x14ac:dyDescent="0.25">
      <c r="A76" s="118" t="s">
        <v>608</v>
      </c>
      <c r="B76" s="763"/>
      <c r="C76" s="845"/>
      <c r="D76" s="729"/>
      <c r="E76" s="727"/>
      <c r="F76" s="731"/>
      <c r="G76" s="731"/>
      <c r="H76" s="836"/>
      <c r="I76" s="731"/>
      <c r="J76" s="731"/>
      <c r="K76" s="731"/>
      <c r="L76" s="731"/>
      <c r="M76" s="193" t="str">
        <f>IFERROR(INDEX('Controles de Corrupción'!$C$10:$AZ$249,MATCH(A76,'Controles de Corrupción'!$B$10:$B$249,0),4),"")</f>
        <v/>
      </c>
      <c r="N76" s="70" t="str">
        <f>IFERROR(INDEX('Controles de Corrupción'!$C$10:$AZ$249,MATCH(A76,'Controles de Corrupción'!$B$10:$B$249,0),40),"")</f>
        <v/>
      </c>
      <c r="O76" s="70" t="str">
        <f>IFERROR(INDEX('Controles de Corrupción'!$C$10:$AZ$249,MATCH(A76,'Controles de Corrupción'!$B$10:$B$249,0),41),"")</f>
        <v/>
      </c>
      <c r="P76" s="70" t="str">
        <f>IFERROR(INDEX('Controles de Corrupción'!$C$10:$AZ$249,MATCH(A76,'Controles de Corrupción'!$B$10:$B$249,0),42),"")</f>
        <v/>
      </c>
      <c r="Q76" s="62" t="str">
        <f>IFERROR(INDEX('Controles de Corrupción'!$C$10:$AZ$249,MATCH(A76,'Controles de Corrupción'!$B$10:$B$249,0),47),"")</f>
        <v/>
      </c>
    </row>
    <row r="77" spans="1:17" ht="43.5" customHeight="1" x14ac:dyDescent="0.25">
      <c r="A77" s="118" t="s">
        <v>609</v>
      </c>
      <c r="B77" s="763"/>
      <c r="C77" s="845"/>
      <c r="D77" s="729"/>
      <c r="E77" s="727"/>
      <c r="F77" s="731"/>
      <c r="G77" s="731"/>
      <c r="H77" s="836"/>
      <c r="I77" s="731"/>
      <c r="J77" s="731"/>
      <c r="K77" s="731"/>
      <c r="L77" s="731"/>
      <c r="M77" s="193" t="str">
        <f>IFERROR(INDEX('Controles de Corrupción'!$C$10:$AZ$249,MATCH(A77,'Controles de Corrupción'!$B$10:$B$249,0),4),"")</f>
        <v/>
      </c>
      <c r="N77" s="70" t="str">
        <f>IFERROR(INDEX('Controles de Corrupción'!$C$10:$AZ$249,MATCH(A77,'Controles de Corrupción'!$B$10:$B$249,0),40),"")</f>
        <v/>
      </c>
      <c r="O77" s="70" t="str">
        <f>IFERROR(INDEX('Controles de Corrupción'!$C$10:$AZ$249,MATCH(A77,'Controles de Corrupción'!$B$10:$B$249,0),41),"")</f>
        <v/>
      </c>
      <c r="P77" s="70" t="str">
        <f>IFERROR(INDEX('Controles de Corrupción'!$C$10:$AZ$249,MATCH(A77,'Controles de Corrupción'!$B$10:$B$249,0),42),"")</f>
        <v/>
      </c>
      <c r="Q77" s="62" t="str">
        <f>IFERROR(INDEX('Controles de Corrupción'!$C$10:$AZ$249,MATCH(A77,'Controles de Corrupción'!$B$10:$B$249,0),47),"")</f>
        <v/>
      </c>
    </row>
    <row r="78" spans="1:17" ht="43.5" customHeight="1" x14ac:dyDescent="0.25">
      <c r="A78" s="118" t="s">
        <v>610</v>
      </c>
      <c r="B78" s="724"/>
      <c r="C78" s="845"/>
      <c r="D78" s="729"/>
      <c r="E78" s="727"/>
      <c r="F78" s="731"/>
      <c r="G78" s="731"/>
      <c r="H78" s="732"/>
      <c r="I78" s="731"/>
      <c r="J78" s="731"/>
      <c r="K78" s="731"/>
      <c r="L78" s="731"/>
      <c r="M78" s="193" t="str">
        <f>IFERROR(INDEX('Controles de Corrupción'!$C$10:$AZ$249,MATCH(A78,'Controles de Corrupción'!$B$10:$B$249,0),4),"")</f>
        <v/>
      </c>
      <c r="N78" s="70" t="str">
        <f>IFERROR(INDEX('Controles de Corrupción'!$C$10:$AZ$249,MATCH(A78,'Controles de Corrupción'!$B$10:$B$249,0),40),"")</f>
        <v/>
      </c>
      <c r="O78" s="70" t="str">
        <f>IFERROR(INDEX('Controles de Corrupción'!$C$10:$AZ$249,MATCH(A78,'Controles de Corrupción'!$B$10:$B$249,0),41),"")</f>
        <v/>
      </c>
      <c r="P78" s="70" t="str">
        <f>IFERROR(INDEX('Controles de Corrupción'!$C$10:$AZ$249,MATCH(A78,'Controles de Corrupción'!$B$10:$B$249,0),42),"")</f>
        <v/>
      </c>
      <c r="Q78" s="62" t="str">
        <f>IFERROR(INDEX('Controles de Corrupción'!$C$10:$AZ$249,MATCH(A78,'Controles de Corrupción'!$B$10:$B$249,0),47),"")</f>
        <v/>
      </c>
    </row>
    <row r="79" spans="1:17" ht="43.5" customHeight="1" x14ac:dyDescent="0.25">
      <c r="A79" s="118" t="s">
        <v>611</v>
      </c>
      <c r="B79" s="759"/>
      <c r="C79" s="844" t="str">
        <f>IFERROR(INDEX('Riesgos de Corrupción'!$B$11:$BN$100,MATCH('Mapa Riesgo Corrupción'!B79,'Riesgos de Corrupción'!$B$11:$B$100,0),2),"")</f>
        <v/>
      </c>
      <c r="D79" s="728" t="str">
        <f>IFERROR(INDEX('Riesgos de Corrupción'!$B$11:$BN$100,MATCH('Mapa Riesgo Corrupción'!B79,'Riesgos de Corrupción'!$B$11:$B$100,0),4),"")</f>
        <v/>
      </c>
      <c r="E79" s="726" t="str">
        <f>IFERROR(INDEX('Riesgos de Corrupción'!$B$11:$BN$100,MATCH('Mapa Riesgo Corrupción'!B79,'Riesgos de Corrupción'!$B$11:$B$100,0),5),"")</f>
        <v/>
      </c>
      <c r="F79" s="730" t="str">
        <f>IFERROR(INDEX('Riesgos de Corrupción'!$B$11:$BN$100,MATCH('Mapa Riesgo Corrupción'!B79,'Riesgos de Corrupción'!$B$11:$B$100,0),18),"")</f>
        <v/>
      </c>
      <c r="G79" s="730" t="str">
        <f>IFERROR(INDEX('Riesgos de Corrupción'!$B$11:$BN$100,MATCH('Mapa Riesgo Corrupción'!B79,'Riesgos de Corrupción'!$B$11:$B$100,0),63),"")</f>
        <v/>
      </c>
      <c r="H79" s="835" t="str">
        <f>IFERROR(INDEX('Riesgos de Corrupción'!$B$11:$BN$100,MATCH('Mapa Riesgo Corrupción'!B79,'Riesgos de Corrupción'!$B$11:$B$100,0),64),"")</f>
        <v/>
      </c>
      <c r="I79" s="730" t="str">
        <f>IFERROR(INDEX('Controles de Corrupción'!$C$10:$AZ$249,MATCH('Mapa Riesgo Corrupción'!B79,'Controles de Corrupción'!$C$10:$C$249,0),33),"")</f>
        <v/>
      </c>
      <c r="J79" s="730" t="str">
        <f>IFERROR(INDEX('Controles de Corrupción'!$C$10:$AZ$249,MATCH('Mapa Riesgo Corrupción'!B79,'Controles de Corrupción'!$C$10:$C$249,0),36),"")</f>
        <v/>
      </c>
      <c r="K79" s="730" t="str">
        <f>IFERROR(INDEX('Controles de Corrupción'!$C$10:$AZ$249,MATCH('Mapa Riesgo Corrupción'!B79,'Controles de Corrupción'!$C$10:$C$249,0),37),"")</f>
        <v/>
      </c>
      <c r="L79" s="730" t="str">
        <f>IFERROR(INDEX('Controles de Corrupción'!$C$10:$AZ$249,MATCH('Mapa Riesgo Corrupción'!B79,'Controles de Corrupción'!$C$10:$C$249,0),38),"")</f>
        <v/>
      </c>
      <c r="M79" s="193" t="str">
        <f>IFERROR(INDEX('Controles de Corrupción'!$C$10:$AZ$249,MATCH(A79,'Controles de Corrupción'!$B$10:$B$249,0),4),"")</f>
        <v/>
      </c>
      <c r="N79" s="70" t="str">
        <f>IFERROR(INDEX('Controles de Corrupción'!$C$10:$AZ$249,MATCH(A79,'Controles de Corrupción'!$B$10:$B$249,0),40),"")</f>
        <v/>
      </c>
      <c r="O79" s="70" t="str">
        <f>IFERROR(INDEX('Controles de Corrupción'!$C$10:$AZ$249,MATCH(A79,'Controles de Corrupción'!$B$10:$B$249,0),41),"")</f>
        <v/>
      </c>
      <c r="P79" s="70" t="str">
        <f>IFERROR(INDEX('Controles de Corrupción'!$C$10:$AZ$249,MATCH(A79,'Controles de Corrupción'!$B$10:$B$249,0),42),"")</f>
        <v/>
      </c>
      <c r="Q79" s="62" t="str">
        <f>IFERROR(INDEX('Controles de Corrupción'!$C$10:$AZ$249,MATCH(A79,'Controles de Corrupción'!$B$10:$B$249,0),47),"")</f>
        <v/>
      </c>
    </row>
    <row r="80" spans="1:17" ht="43.5" customHeight="1" x14ac:dyDescent="0.25">
      <c r="A80" s="118" t="s">
        <v>612</v>
      </c>
      <c r="B80" s="763"/>
      <c r="C80" s="845"/>
      <c r="D80" s="729"/>
      <c r="E80" s="727"/>
      <c r="F80" s="731"/>
      <c r="G80" s="731"/>
      <c r="H80" s="836"/>
      <c r="I80" s="731"/>
      <c r="J80" s="731"/>
      <c r="K80" s="731"/>
      <c r="L80" s="731"/>
      <c r="M80" s="193" t="str">
        <f>IFERROR(INDEX('Controles de Corrupción'!$C$10:$AZ$249,MATCH(A80,'Controles de Corrupción'!$B$10:$B$249,0),4),"")</f>
        <v/>
      </c>
      <c r="N80" s="70" t="str">
        <f>IFERROR(INDEX('Controles de Corrupción'!$C$10:$AZ$249,MATCH(A80,'Controles de Corrupción'!$B$10:$B$249,0),40),"")</f>
        <v/>
      </c>
      <c r="O80" s="70" t="str">
        <f>IFERROR(INDEX('Controles de Corrupción'!$C$10:$AZ$249,MATCH(A80,'Controles de Corrupción'!$B$10:$B$249,0),41),"")</f>
        <v/>
      </c>
      <c r="P80" s="70" t="str">
        <f>IFERROR(INDEX('Controles de Corrupción'!$C$10:$AZ$249,MATCH(A80,'Controles de Corrupción'!$B$10:$B$249,0),42),"")</f>
        <v/>
      </c>
      <c r="Q80" s="62" t="str">
        <f>IFERROR(INDEX('Controles de Corrupción'!$C$10:$AZ$249,MATCH(A80,'Controles de Corrupción'!$B$10:$B$249,0),47),"")</f>
        <v/>
      </c>
    </row>
    <row r="81" spans="1:17" ht="43.5" customHeight="1" x14ac:dyDescent="0.25">
      <c r="A81" s="118" t="s">
        <v>613</v>
      </c>
      <c r="B81" s="763"/>
      <c r="C81" s="845"/>
      <c r="D81" s="729"/>
      <c r="E81" s="727"/>
      <c r="F81" s="731"/>
      <c r="G81" s="731"/>
      <c r="H81" s="836"/>
      <c r="I81" s="731"/>
      <c r="J81" s="731"/>
      <c r="K81" s="731"/>
      <c r="L81" s="731"/>
      <c r="M81" s="193" t="str">
        <f>IFERROR(INDEX('Controles de Corrupción'!$C$10:$AZ$249,MATCH(A81,'Controles de Corrupción'!$B$10:$B$249,0),4),"")</f>
        <v/>
      </c>
      <c r="N81" s="70" t="str">
        <f>IFERROR(INDEX('Controles de Corrupción'!$C$10:$AZ$249,MATCH(A81,'Controles de Corrupción'!$B$10:$B$249,0),40),"")</f>
        <v/>
      </c>
      <c r="O81" s="70" t="str">
        <f>IFERROR(INDEX('Controles de Corrupción'!$C$10:$AZ$249,MATCH(A81,'Controles de Corrupción'!$B$10:$B$249,0),41),"")</f>
        <v/>
      </c>
      <c r="P81" s="70" t="str">
        <f>IFERROR(INDEX('Controles de Corrupción'!$C$10:$AZ$249,MATCH(A81,'Controles de Corrupción'!$B$10:$B$249,0),42),"")</f>
        <v/>
      </c>
      <c r="Q81" s="62" t="str">
        <f>IFERROR(INDEX('Controles de Corrupción'!$C$10:$AZ$249,MATCH(A81,'Controles de Corrupción'!$B$10:$B$249,0),47),"")</f>
        <v/>
      </c>
    </row>
    <row r="82" spans="1:17" ht="43.5" customHeight="1" x14ac:dyDescent="0.25">
      <c r="A82" s="118" t="s">
        <v>614</v>
      </c>
      <c r="B82" s="763"/>
      <c r="C82" s="845"/>
      <c r="D82" s="729"/>
      <c r="E82" s="727"/>
      <c r="F82" s="731"/>
      <c r="G82" s="731"/>
      <c r="H82" s="836"/>
      <c r="I82" s="731"/>
      <c r="J82" s="731"/>
      <c r="K82" s="731"/>
      <c r="L82" s="731"/>
      <c r="M82" s="193" t="str">
        <f>IFERROR(INDEX('Controles de Corrupción'!$C$10:$AZ$249,MATCH(A82,'Controles de Corrupción'!$B$10:$B$249,0),4),"")</f>
        <v/>
      </c>
      <c r="N82" s="70" t="str">
        <f>IFERROR(INDEX('Controles de Corrupción'!$C$10:$AZ$249,MATCH(A82,'Controles de Corrupción'!$B$10:$B$249,0),40),"")</f>
        <v/>
      </c>
      <c r="O82" s="70" t="str">
        <f>IFERROR(INDEX('Controles de Corrupción'!$C$10:$AZ$249,MATCH(A82,'Controles de Corrupción'!$B$10:$B$249,0),41),"")</f>
        <v/>
      </c>
      <c r="P82" s="70" t="str">
        <f>IFERROR(INDEX('Controles de Corrupción'!$C$10:$AZ$249,MATCH(A82,'Controles de Corrupción'!$B$10:$B$249,0),42),"")</f>
        <v/>
      </c>
      <c r="Q82" s="62" t="str">
        <f>IFERROR(INDEX('Controles de Corrupción'!$C$10:$AZ$249,MATCH(A82,'Controles de Corrupción'!$B$10:$B$249,0),47),"")</f>
        <v/>
      </c>
    </row>
    <row r="83" spans="1:17" ht="43.5" customHeight="1" x14ac:dyDescent="0.25">
      <c r="A83" s="118" t="s">
        <v>615</v>
      </c>
      <c r="B83" s="763"/>
      <c r="C83" s="845"/>
      <c r="D83" s="729"/>
      <c r="E83" s="727"/>
      <c r="F83" s="731"/>
      <c r="G83" s="731"/>
      <c r="H83" s="836"/>
      <c r="I83" s="731"/>
      <c r="J83" s="731"/>
      <c r="K83" s="731"/>
      <c r="L83" s="731"/>
      <c r="M83" s="193" t="str">
        <f>IFERROR(INDEX('Controles de Corrupción'!$C$10:$AZ$249,MATCH(A83,'Controles de Corrupción'!$B$10:$B$249,0),4),"")</f>
        <v/>
      </c>
      <c r="N83" s="70" t="str">
        <f>IFERROR(INDEX('Controles de Corrupción'!$C$10:$AZ$249,MATCH(A83,'Controles de Corrupción'!$B$10:$B$249,0),40),"")</f>
        <v/>
      </c>
      <c r="O83" s="70" t="str">
        <f>IFERROR(INDEX('Controles de Corrupción'!$C$10:$AZ$249,MATCH(A83,'Controles de Corrupción'!$B$10:$B$249,0),41),"")</f>
        <v/>
      </c>
      <c r="P83" s="70" t="str">
        <f>IFERROR(INDEX('Controles de Corrupción'!$C$10:$AZ$249,MATCH(A83,'Controles de Corrupción'!$B$10:$B$249,0),42),"")</f>
        <v/>
      </c>
      <c r="Q83" s="62" t="str">
        <f>IFERROR(INDEX('Controles de Corrupción'!$C$10:$AZ$249,MATCH(A83,'Controles de Corrupción'!$B$10:$B$249,0),47),"")</f>
        <v/>
      </c>
    </row>
    <row r="84" spans="1:17" ht="43.5" customHeight="1" x14ac:dyDescent="0.25">
      <c r="A84" s="118" t="s">
        <v>616</v>
      </c>
      <c r="B84" s="724"/>
      <c r="C84" s="845"/>
      <c r="D84" s="729"/>
      <c r="E84" s="727"/>
      <c r="F84" s="731"/>
      <c r="G84" s="731"/>
      <c r="H84" s="732"/>
      <c r="I84" s="731"/>
      <c r="J84" s="731"/>
      <c r="K84" s="731"/>
      <c r="L84" s="731"/>
      <c r="M84" s="193" t="str">
        <f>IFERROR(INDEX('Controles de Corrupción'!$C$10:$AZ$249,MATCH(A84,'Controles de Corrupción'!$B$10:$B$249,0),4),"")</f>
        <v/>
      </c>
      <c r="N84" s="70" t="str">
        <f>IFERROR(INDEX('Controles de Corrupción'!$C$10:$AZ$249,MATCH(A84,'Controles de Corrupción'!$B$10:$B$249,0),40),"")</f>
        <v/>
      </c>
      <c r="O84" s="70" t="str">
        <f>IFERROR(INDEX('Controles de Corrupción'!$C$10:$AZ$249,MATCH(A84,'Controles de Corrupción'!$B$10:$B$249,0),41),"")</f>
        <v/>
      </c>
      <c r="P84" s="70" t="str">
        <f>IFERROR(INDEX('Controles de Corrupción'!$C$10:$AZ$249,MATCH(A84,'Controles de Corrupción'!$B$10:$B$249,0),42),"")</f>
        <v/>
      </c>
      <c r="Q84" s="62" t="str">
        <f>IFERROR(INDEX('Controles de Corrupción'!$C$10:$AZ$249,MATCH(A84,'Controles de Corrupción'!$B$10:$B$249,0),47),"")</f>
        <v/>
      </c>
    </row>
    <row r="85" spans="1:17" ht="43.5" customHeight="1" x14ac:dyDescent="0.25">
      <c r="A85" s="118" t="s">
        <v>617</v>
      </c>
      <c r="B85" s="759"/>
      <c r="C85" s="844" t="str">
        <f>IFERROR(INDEX('Riesgos de Corrupción'!$B$11:$BN$100,MATCH('Mapa Riesgo Corrupción'!B85,'Riesgos de Corrupción'!$B$11:$B$100,0),2),"")</f>
        <v/>
      </c>
      <c r="D85" s="728" t="str">
        <f>IFERROR(INDEX('Riesgos de Corrupción'!$B$11:$BN$100,MATCH('Mapa Riesgo Corrupción'!B85,'Riesgos de Corrupción'!$B$11:$B$100,0),4),"")</f>
        <v/>
      </c>
      <c r="E85" s="726" t="str">
        <f>IFERROR(INDEX('Riesgos de Corrupción'!$B$11:$BN$100,MATCH('Mapa Riesgo Corrupción'!B85,'Riesgos de Corrupción'!$B$11:$B$100,0),5),"")</f>
        <v/>
      </c>
      <c r="F85" s="730" t="str">
        <f>IFERROR(INDEX('Riesgos de Corrupción'!$B$11:$BN$100,MATCH('Mapa Riesgo Corrupción'!B85,'Riesgos de Corrupción'!$B$11:$B$100,0),18),"")</f>
        <v/>
      </c>
      <c r="G85" s="730" t="str">
        <f>IFERROR(INDEX('Riesgos de Corrupción'!$B$11:$BN$100,MATCH('Mapa Riesgo Corrupción'!B85,'Riesgos de Corrupción'!$B$11:$B$100,0),63),"")</f>
        <v/>
      </c>
      <c r="H85" s="835" t="str">
        <f>IFERROR(INDEX('Riesgos de Corrupción'!$B$11:$BN$100,MATCH('Mapa Riesgo Corrupción'!B85,'Riesgos de Corrupción'!$B$11:$B$100,0),64),"")</f>
        <v/>
      </c>
      <c r="I85" s="730" t="str">
        <f>IFERROR(INDEX('Controles de Corrupción'!$C$10:$AZ$249,MATCH('Mapa Riesgo Corrupción'!B85,'Controles de Corrupción'!$C$10:$C$249,0),33),"")</f>
        <v/>
      </c>
      <c r="J85" s="730" t="str">
        <f>IFERROR(INDEX('Controles de Corrupción'!$C$10:$AZ$249,MATCH('Mapa Riesgo Corrupción'!B85,'Controles de Corrupción'!$C$10:$C$249,0),36),"")</f>
        <v/>
      </c>
      <c r="K85" s="730" t="str">
        <f>IFERROR(INDEX('Controles de Corrupción'!$C$10:$AZ$249,MATCH('Mapa Riesgo Corrupción'!B85,'Controles de Corrupción'!$C$10:$C$249,0),37),"")</f>
        <v/>
      </c>
      <c r="L85" s="730" t="str">
        <f>IFERROR(INDEX('Controles de Corrupción'!$C$10:$AZ$249,MATCH('Mapa Riesgo Corrupción'!B85,'Controles de Corrupción'!$C$10:$C$249,0),38),"")</f>
        <v/>
      </c>
      <c r="M85" s="193" t="str">
        <f>IFERROR(INDEX('Controles de Corrupción'!$C$10:$AZ$249,MATCH(A85,'Controles de Corrupción'!$B$10:$B$249,0),4),"")</f>
        <v/>
      </c>
      <c r="N85" s="70" t="str">
        <f>IFERROR(INDEX('Controles de Corrupción'!$C$10:$AZ$249,MATCH(A85,'Controles de Corrupción'!$B$10:$B$249,0),40),"")</f>
        <v/>
      </c>
      <c r="O85" s="70" t="str">
        <f>IFERROR(INDEX('Controles de Corrupción'!$C$10:$AZ$249,MATCH(A85,'Controles de Corrupción'!$B$10:$B$249,0),41),"")</f>
        <v/>
      </c>
      <c r="P85" s="70" t="str">
        <f>IFERROR(INDEX('Controles de Corrupción'!$C$10:$AZ$249,MATCH(A85,'Controles de Corrupción'!$B$10:$B$249,0),42),"")</f>
        <v/>
      </c>
      <c r="Q85" s="62" t="str">
        <f>IFERROR(INDEX('Controles de Corrupción'!$C$10:$AZ$249,MATCH(A85,'Controles de Corrupción'!$B$10:$B$249,0),47),"")</f>
        <v/>
      </c>
    </row>
    <row r="86" spans="1:17" ht="43.5" customHeight="1" x14ac:dyDescent="0.25">
      <c r="A86" s="118" t="s">
        <v>618</v>
      </c>
      <c r="B86" s="763"/>
      <c r="C86" s="845"/>
      <c r="D86" s="729"/>
      <c r="E86" s="727"/>
      <c r="F86" s="731"/>
      <c r="G86" s="731"/>
      <c r="H86" s="836"/>
      <c r="I86" s="731"/>
      <c r="J86" s="731"/>
      <c r="K86" s="731"/>
      <c r="L86" s="731"/>
      <c r="M86" s="193" t="str">
        <f>IFERROR(INDEX('Controles de Corrupción'!$C$10:$AZ$249,MATCH(A86,'Controles de Corrupción'!$B$10:$B$249,0),4),"")</f>
        <v/>
      </c>
      <c r="N86" s="70" t="str">
        <f>IFERROR(INDEX('Controles de Corrupción'!$C$10:$AZ$249,MATCH(A86,'Controles de Corrupción'!$B$10:$B$249,0),40),"")</f>
        <v/>
      </c>
      <c r="O86" s="70" t="str">
        <f>IFERROR(INDEX('Controles de Corrupción'!$C$10:$AZ$249,MATCH(A86,'Controles de Corrupción'!$B$10:$B$249,0),41),"")</f>
        <v/>
      </c>
      <c r="P86" s="70" t="str">
        <f>IFERROR(INDEX('Controles de Corrupción'!$C$10:$AZ$249,MATCH(A86,'Controles de Corrupción'!$B$10:$B$249,0),42),"")</f>
        <v/>
      </c>
      <c r="Q86" s="62" t="str">
        <f>IFERROR(INDEX('Controles de Corrupción'!$C$10:$AZ$249,MATCH(A86,'Controles de Corrupción'!$B$10:$B$249,0),47),"")</f>
        <v/>
      </c>
    </row>
    <row r="87" spans="1:17" ht="43.5" customHeight="1" x14ac:dyDescent="0.25">
      <c r="A87" s="118" t="s">
        <v>619</v>
      </c>
      <c r="B87" s="763"/>
      <c r="C87" s="845"/>
      <c r="D87" s="729"/>
      <c r="E87" s="727"/>
      <c r="F87" s="731"/>
      <c r="G87" s="731"/>
      <c r="H87" s="836"/>
      <c r="I87" s="731"/>
      <c r="J87" s="731"/>
      <c r="K87" s="731"/>
      <c r="L87" s="731"/>
      <c r="M87" s="193" t="str">
        <f>IFERROR(INDEX('Controles de Corrupción'!$C$10:$AZ$249,MATCH(A87,'Controles de Corrupción'!$B$10:$B$249,0),4),"")</f>
        <v/>
      </c>
      <c r="N87" s="70" t="str">
        <f>IFERROR(INDEX('Controles de Corrupción'!$C$10:$AZ$249,MATCH(A87,'Controles de Corrupción'!$B$10:$B$249,0),40),"")</f>
        <v/>
      </c>
      <c r="O87" s="70" t="str">
        <f>IFERROR(INDEX('Controles de Corrupción'!$C$10:$AZ$249,MATCH(A87,'Controles de Corrupción'!$B$10:$B$249,0),41),"")</f>
        <v/>
      </c>
      <c r="P87" s="70" t="str">
        <f>IFERROR(INDEX('Controles de Corrupción'!$C$10:$AZ$249,MATCH(A87,'Controles de Corrupción'!$B$10:$B$249,0),42),"")</f>
        <v/>
      </c>
      <c r="Q87" s="62" t="str">
        <f>IFERROR(INDEX('Controles de Corrupción'!$C$10:$AZ$249,MATCH(A87,'Controles de Corrupción'!$B$10:$B$249,0),47),"")</f>
        <v/>
      </c>
    </row>
    <row r="88" spans="1:17" ht="43.5" customHeight="1" x14ac:dyDescent="0.25">
      <c r="A88" s="118" t="s">
        <v>620</v>
      </c>
      <c r="B88" s="763"/>
      <c r="C88" s="845"/>
      <c r="D88" s="729"/>
      <c r="E88" s="727"/>
      <c r="F88" s="731"/>
      <c r="G88" s="731"/>
      <c r="H88" s="836"/>
      <c r="I88" s="731"/>
      <c r="J88" s="731"/>
      <c r="K88" s="731"/>
      <c r="L88" s="731"/>
      <c r="M88" s="193" t="str">
        <f>IFERROR(INDEX('Controles de Corrupción'!$C$10:$AZ$249,MATCH(A88,'Controles de Corrupción'!$B$10:$B$249,0),4),"")</f>
        <v/>
      </c>
      <c r="N88" s="70" t="str">
        <f>IFERROR(INDEX('Controles de Corrupción'!$C$10:$AZ$249,MATCH(A88,'Controles de Corrupción'!$B$10:$B$249,0),40),"")</f>
        <v/>
      </c>
      <c r="O88" s="70" t="str">
        <f>IFERROR(INDEX('Controles de Corrupción'!$C$10:$AZ$249,MATCH(A88,'Controles de Corrupción'!$B$10:$B$249,0),41),"")</f>
        <v/>
      </c>
      <c r="P88" s="70" t="str">
        <f>IFERROR(INDEX('Controles de Corrupción'!$C$10:$AZ$249,MATCH(A88,'Controles de Corrupción'!$B$10:$B$249,0),42),"")</f>
        <v/>
      </c>
      <c r="Q88" s="62" t="str">
        <f>IFERROR(INDEX('Controles de Corrupción'!$C$10:$AZ$249,MATCH(A88,'Controles de Corrupción'!$B$10:$B$249,0),47),"")</f>
        <v/>
      </c>
    </row>
    <row r="89" spans="1:17" ht="43.5" customHeight="1" x14ac:dyDescent="0.25">
      <c r="A89" s="118" t="s">
        <v>621</v>
      </c>
      <c r="B89" s="763"/>
      <c r="C89" s="845"/>
      <c r="D89" s="729"/>
      <c r="E89" s="727"/>
      <c r="F89" s="731"/>
      <c r="G89" s="731"/>
      <c r="H89" s="836"/>
      <c r="I89" s="731"/>
      <c r="J89" s="731"/>
      <c r="K89" s="731"/>
      <c r="L89" s="731"/>
      <c r="M89" s="193" t="str">
        <f>IFERROR(INDEX('Controles de Corrupción'!$C$10:$AZ$249,MATCH(A89,'Controles de Corrupción'!$B$10:$B$249,0),4),"")</f>
        <v/>
      </c>
      <c r="N89" s="70" t="str">
        <f>IFERROR(INDEX('Controles de Corrupción'!$C$10:$AZ$249,MATCH(A89,'Controles de Corrupción'!$B$10:$B$249,0),40),"")</f>
        <v/>
      </c>
      <c r="O89" s="70" t="str">
        <f>IFERROR(INDEX('Controles de Corrupción'!$C$10:$AZ$249,MATCH(A89,'Controles de Corrupción'!$B$10:$B$249,0),41),"")</f>
        <v/>
      </c>
      <c r="P89" s="70" t="str">
        <f>IFERROR(INDEX('Controles de Corrupción'!$C$10:$AZ$249,MATCH(A89,'Controles de Corrupción'!$B$10:$B$249,0),42),"")</f>
        <v/>
      </c>
      <c r="Q89" s="62" t="str">
        <f>IFERROR(INDEX('Controles de Corrupción'!$C$10:$AZ$249,MATCH(A89,'Controles de Corrupción'!$B$10:$B$249,0),47),"")</f>
        <v/>
      </c>
    </row>
    <row r="90" spans="1:17" ht="43.5" customHeight="1" x14ac:dyDescent="0.25">
      <c r="A90" s="118" t="s">
        <v>622</v>
      </c>
      <c r="B90" s="724"/>
      <c r="C90" s="845"/>
      <c r="D90" s="729"/>
      <c r="E90" s="727"/>
      <c r="F90" s="731"/>
      <c r="G90" s="731"/>
      <c r="H90" s="732"/>
      <c r="I90" s="731"/>
      <c r="J90" s="731"/>
      <c r="K90" s="731"/>
      <c r="L90" s="731"/>
      <c r="M90" s="193" t="str">
        <f>IFERROR(INDEX('Controles de Corrupción'!$C$10:$AZ$249,MATCH(A90,'Controles de Corrupción'!$B$10:$B$249,0),4),"")</f>
        <v/>
      </c>
      <c r="N90" s="70" t="str">
        <f>IFERROR(INDEX('Controles de Corrupción'!$C$10:$AZ$249,MATCH(A90,'Controles de Corrupción'!$B$10:$B$249,0),40),"")</f>
        <v/>
      </c>
      <c r="O90" s="70" t="str">
        <f>IFERROR(INDEX('Controles de Corrupción'!$C$10:$AZ$249,MATCH(A90,'Controles de Corrupción'!$B$10:$B$249,0),41),"")</f>
        <v/>
      </c>
      <c r="P90" s="70" t="str">
        <f>IFERROR(INDEX('Controles de Corrupción'!$C$10:$AZ$249,MATCH(A90,'Controles de Corrupción'!$B$10:$B$249,0),42),"")</f>
        <v/>
      </c>
      <c r="Q90" s="62" t="str">
        <f>IFERROR(INDEX('Controles de Corrupción'!$C$10:$AZ$249,MATCH(A90,'Controles de Corrupción'!$B$10:$B$249,0),47),"")</f>
        <v/>
      </c>
    </row>
    <row r="91" spans="1:17" ht="43.5" customHeight="1" x14ac:dyDescent="0.25">
      <c r="A91" s="118" t="s">
        <v>623</v>
      </c>
      <c r="B91" s="759"/>
      <c r="C91" s="844" t="str">
        <f>IFERROR(INDEX('Riesgos de Corrupción'!$B$11:$BN$100,MATCH('Mapa Riesgo Corrupción'!B91,'Riesgos de Corrupción'!$B$11:$B$100,0),2),"")</f>
        <v/>
      </c>
      <c r="D91" s="728" t="str">
        <f>IFERROR(INDEX('Riesgos de Corrupción'!$B$11:$BN$100,MATCH('Mapa Riesgo Corrupción'!B91,'Riesgos de Corrupción'!$B$11:$B$100,0),4),"")</f>
        <v/>
      </c>
      <c r="E91" s="842" t="str">
        <f>IFERROR(INDEX('Riesgos de Corrupción'!$B$11:$BN$100,MATCH('Mapa Riesgo Corrupción'!B91,'Riesgos de Corrupción'!$B$11:$B$100,0),5),"")</f>
        <v/>
      </c>
      <c r="F91" s="730" t="str">
        <f>IFERROR(INDEX('Riesgos de Corrupción'!$B$11:$BN$100,MATCH('Mapa Riesgo Corrupción'!B91,'Riesgos de Corrupción'!$B$11:$B$100,0),18),"")</f>
        <v/>
      </c>
      <c r="G91" s="730" t="str">
        <f>IFERROR(INDEX('Riesgos de Corrupción'!$B$11:$BN$100,MATCH('Mapa Riesgo Corrupción'!B91,'Riesgos de Corrupción'!$B$11:$B$100,0),63),"")</f>
        <v/>
      </c>
      <c r="H91" s="835" t="str">
        <f>IFERROR(INDEX('Riesgos de Corrupción'!$B$11:$BN$100,MATCH('Mapa Riesgo Corrupción'!B91,'Riesgos de Corrupción'!$B$11:$B$100,0),64),"")</f>
        <v/>
      </c>
      <c r="I91" s="730" t="str">
        <f>IFERROR(INDEX('Controles de Corrupción'!$C$10:$AZ$249,MATCH('Mapa Riesgo Corrupción'!B91,'Controles de Corrupción'!$C$10:$C$249,0),33),"")</f>
        <v/>
      </c>
      <c r="J91" s="730" t="str">
        <f>IFERROR(INDEX('Controles de Corrupción'!$C$10:$AZ$249,MATCH('Mapa Riesgo Corrupción'!B91,'Controles de Corrupción'!$C$10:$C$249,0),36),"")</f>
        <v/>
      </c>
      <c r="K91" s="730" t="str">
        <f>IFERROR(INDEX('Controles de Corrupción'!$C$10:$AZ$249,MATCH('Mapa Riesgo Corrupción'!B91,'Controles de Corrupción'!$C$10:$C$249,0),37),"")</f>
        <v/>
      </c>
      <c r="L91" s="730" t="str">
        <f>IFERROR(INDEX('Controles de Corrupción'!$C$10:$AZ$249,MATCH('Mapa Riesgo Corrupción'!B91,'Controles de Corrupción'!$C$10:$C$249,0),38),"")</f>
        <v/>
      </c>
      <c r="M91" s="193" t="str">
        <f>IFERROR(INDEX('Controles de Corrupción'!$C$10:$AZ$249,MATCH(A91,'Controles de Corrupción'!$B$10:$B$249,0),4),"")</f>
        <v/>
      </c>
      <c r="N91" s="70" t="str">
        <f>IFERROR(INDEX('Controles de Corrupción'!$C$10:$AZ$249,MATCH(A91,'Controles de Corrupción'!$B$10:$B$249,0),40),"")</f>
        <v/>
      </c>
      <c r="O91" s="70" t="str">
        <f>IFERROR(INDEX('Controles de Corrupción'!$C$10:$AZ$249,MATCH(A91,'Controles de Corrupción'!$B$10:$B$249,0),41),"")</f>
        <v/>
      </c>
      <c r="P91" s="70" t="str">
        <f>IFERROR(INDEX('Controles de Corrupción'!$C$10:$AZ$249,MATCH(A91,'Controles de Corrupción'!$B$10:$B$249,0),42),"")</f>
        <v/>
      </c>
      <c r="Q91" s="62" t="str">
        <f>IFERROR(INDEX('Controles de Corrupción'!$C$10:$AZ$249,MATCH(A91,'Controles de Corrupción'!$B$10:$B$249,0),47),"")</f>
        <v/>
      </c>
    </row>
    <row r="92" spans="1:17" ht="43.5" customHeight="1" x14ac:dyDescent="0.25">
      <c r="A92" s="118" t="s">
        <v>624</v>
      </c>
      <c r="B92" s="763"/>
      <c r="C92" s="845"/>
      <c r="D92" s="729"/>
      <c r="E92" s="843"/>
      <c r="F92" s="731"/>
      <c r="G92" s="731"/>
      <c r="H92" s="836"/>
      <c r="I92" s="731"/>
      <c r="J92" s="731"/>
      <c r="K92" s="731"/>
      <c r="L92" s="731"/>
      <c r="M92" s="193" t="str">
        <f>IFERROR(INDEX('Controles de Corrupción'!$C$10:$AZ$249,MATCH(A92,'Controles de Corrupción'!$B$10:$B$249,0),4),"")</f>
        <v/>
      </c>
      <c r="N92" s="70" t="str">
        <f>IFERROR(INDEX('Controles de Corrupción'!$C$10:$AZ$249,MATCH(A92,'Controles de Corrupción'!$B$10:$B$249,0),40),"")</f>
        <v/>
      </c>
      <c r="O92" s="70" t="str">
        <f>IFERROR(INDEX('Controles de Corrupción'!$C$10:$AZ$249,MATCH(A92,'Controles de Corrupción'!$B$10:$B$249,0),41),"")</f>
        <v/>
      </c>
      <c r="P92" s="70" t="str">
        <f>IFERROR(INDEX('Controles de Corrupción'!$C$10:$AZ$249,MATCH(A92,'Controles de Corrupción'!$B$10:$B$249,0),42),"")</f>
        <v/>
      </c>
      <c r="Q92" s="62" t="str">
        <f>IFERROR(INDEX('Controles de Corrupción'!$C$10:$AZ$249,MATCH(A92,'Controles de Corrupción'!$B$10:$B$249,0),47),"")</f>
        <v/>
      </c>
    </row>
    <row r="93" spans="1:17" ht="43.5" customHeight="1" x14ac:dyDescent="0.25">
      <c r="A93" s="118" t="s">
        <v>625</v>
      </c>
      <c r="B93" s="763"/>
      <c r="C93" s="845"/>
      <c r="D93" s="729"/>
      <c r="E93" s="843"/>
      <c r="F93" s="731"/>
      <c r="G93" s="731"/>
      <c r="H93" s="836"/>
      <c r="I93" s="731"/>
      <c r="J93" s="731"/>
      <c r="K93" s="731"/>
      <c r="L93" s="731"/>
      <c r="M93" s="193" t="str">
        <f>IFERROR(INDEX('Controles de Corrupción'!$C$10:$AZ$249,MATCH(A93,'Controles de Corrupción'!$B$10:$B$249,0),4),"")</f>
        <v/>
      </c>
      <c r="N93" s="70" t="str">
        <f>IFERROR(INDEX('Controles de Corrupción'!$C$10:$AZ$249,MATCH(A93,'Controles de Corrupción'!$B$10:$B$249,0),40),"")</f>
        <v/>
      </c>
      <c r="O93" s="70" t="str">
        <f>IFERROR(INDEX('Controles de Corrupción'!$C$10:$AZ$249,MATCH(A93,'Controles de Corrupción'!$B$10:$B$249,0),41),"")</f>
        <v/>
      </c>
      <c r="P93" s="70" t="str">
        <f>IFERROR(INDEX('Controles de Corrupción'!$C$10:$AZ$249,MATCH(A93,'Controles de Corrupción'!$B$10:$B$249,0),42),"")</f>
        <v/>
      </c>
      <c r="Q93" s="62" t="str">
        <f>IFERROR(INDEX('Controles de Corrupción'!$C$10:$AZ$249,MATCH(A93,'Controles de Corrupción'!$B$10:$B$249,0),47),"")</f>
        <v/>
      </c>
    </row>
    <row r="94" spans="1:17" ht="43.5" customHeight="1" x14ac:dyDescent="0.25">
      <c r="A94" s="118" t="s">
        <v>626</v>
      </c>
      <c r="B94" s="763"/>
      <c r="C94" s="845"/>
      <c r="D94" s="729"/>
      <c r="E94" s="843"/>
      <c r="F94" s="731"/>
      <c r="G94" s="731"/>
      <c r="H94" s="836"/>
      <c r="I94" s="731"/>
      <c r="J94" s="731"/>
      <c r="K94" s="731"/>
      <c r="L94" s="731"/>
      <c r="M94" s="193" t="str">
        <f>IFERROR(INDEX('Controles de Corrupción'!$C$10:$AZ$249,MATCH(A94,'Controles de Corrupción'!$B$10:$B$249,0),4),"")</f>
        <v/>
      </c>
      <c r="N94" s="70" t="str">
        <f>IFERROR(INDEX('Controles de Corrupción'!$C$10:$AZ$249,MATCH(A94,'Controles de Corrupción'!$B$10:$B$249,0),40),"")</f>
        <v/>
      </c>
      <c r="O94" s="70" t="str">
        <f>IFERROR(INDEX('Controles de Corrupción'!$C$10:$AZ$249,MATCH(A94,'Controles de Corrupción'!$B$10:$B$249,0),41),"")</f>
        <v/>
      </c>
      <c r="P94" s="70" t="str">
        <f>IFERROR(INDEX('Controles de Corrupción'!$C$10:$AZ$249,MATCH(A94,'Controles de Corrupción'!$B$10:$B$249,0),42),"")</f>
        <v/>
      </c>
      <c r="Q94" s="62" t="str">
        <f>IFERROR(INDEX('Controles de Corrupción'!$C$10:$AZ$249,MATCH(A94,'Controles de Corrupción'!$B$10:$B$249,0),47),"")</f>
        <v/>
      </c>
    </row>
    <row r="95" spans="1:17" ht="43.5" customHeight="1" x14ac:dyDescent="0.25">
      <c r="A95" s="118" t="s">
        <v>627</v>
      </c>
      <c r="B95" s="763"/>
      <c r="C95" s="845"/>
      <c r="D95" s="729"/>
      <c r="E95" s="843"/>
      <c r="F95" s="731"/>
      <c r="G95" s="731"/>
      <c r="H95" s="836"/>
      <c r="I95" s="731"/>
      <c r="J95" s="731"/>
      <c r="K95" s="731"/>
      <c r="L95" s="731"/>
      <c r="M95" s="193" t="str">
        <f>IFERROR(INDEX('Controles de Corrupción'!$C$10:$AZ$249,MATCH(A95,'Controles de Corrupción'!$B$10:$B$249,0),4),"")</f>
        <v/>
      </c>
      <c r="N95" s="70" t="str">
        <f>IFERROR(INDEX('Controles de Corrupción'!$C$10:$AZ$249,MATCH(A95,'Controles de Corrupción'!$B$10:$B$249,0),40),"")</f>
        <v/>
      </c>
      <c r="O95" s="70" t="str">
        <f>IFERROR(INDEX('Controles de Corrupción'!$C$10:$AZ$249,MATCH(A95,'Controles de Corrupción'!$B$10:$B$249,0),41),"")</f>
        <v/>
      </c>
      <c r="P95" s="70" t="str">
        <f>IFERROR(INDEX('Controles de Corrupción'!$C$10:$AZ$249,MATCH(A95,'Controles de Corrupción'!$B$10:$B$249,0),42),"")</f>
        <v/>
      </c>
      <c r="Q95" s="62" t="str">
        <f>IFERROR(INDEX('Controles de Corrupción'!$C$10:$AZ$249,MATCH(A95,'Controles de Corrupción'!$B$10:$B$249,0),47),"")</f>
        <v/>
      </c>
    </row>
    <row r="96" spans="1:17" ht="43.5" customHeight="1" x14ac:dyDescent="0.25">
      <c r="A96" s="118" t="s">
        <v>628</v>
      </c>
      <c r="B96" s="724"/>
      <c r="C96" s="845"/>
      <c r="D96" s="729"/>
      <c r="E96" s="843"/>
      <c r="F96" s="731"/>
      <c r="G96" s="731"/>
      <c r="H96" s="732"/>
      <c r="I96" s="731"/>
      <c r="J96" s="731"/>
      <c r="K96" s="731"/>
      <c r="L96" s="731"/>
      <c r="M96" s="193" t="str">
        <f>IFERROR(INDEX('Controles de Corrupción'!$C$10:$AZ$249,MATCH(A96,'Controles de Corrupción'!$B$10:$B$249,0),4),"")</f>
        <v/>
      </c>
      <c r="N96" s="70" t="str">
        <f>IFERROR(INDEX('Controles de Corrupción'!$C$10:$AZ$249,MATCH(A96,'Controles de Corrupción'!$B$10:$B$249,0),40),"")</f>
        <v/>
      </c>
      <c r="O96" s="70" t="str">
        <f>IFERROR(INDEX('Controles de Corrupción'!$C$10:$AZ$249,MATCH(A96,'Controles de Corrupción'!$B$10:$B$249,0),41),"")</f>
        <v/>
      </c>
      <c r="P96" s="70" t="str">
        <f>IFERROR(INDEX('Controles de Corrupción'!$C$10:$AZ$249,MATCH(A96,'Controles de Corrupción'!$B$10:$B$249,0),42),"")</f>
        <v/>
      </c>
      <c r="Q96" s="62" t="str">
        <f>IFERROR(INDEX('Controles de Corrupción'!$C$10:$AZ$249,MATCH(A96,'Controles de Corrupción'!$B$10:$B$249,0),47),"")</f>
        <v/>
      </c>
    </row>
    <row r="97" spans="1:17" ht="50.25" customHeight="1" x14ac:dyDescent="0.25">
      <c r="A97" s="118" t="s">
        <v>629</v>
      </c>
      <c r="B97" s="837"/>
      <c r="C97" s="840" t="str">
        <f>IFERROR(INDEX('Riesgos de Corrupción'!$B$11:$BN$100,MATCH('Mapa Riesgo Corrupción'!B97,'Riesgos de Corrupción'!$B$11:$B$100,0),2),"")</f>
        <v/>
      </c>
      <c r="D97" s="728" t="str">
        <f>IFERROR(INDEX('Riesgos de Corrupción'!$B$11:$BN$100,MATCH('Mapa Riesgo Corrupción'!B97,'Riesgos de Corrupción'!$B$11:$B$100,0),4),"")</f>
        <v/>
      </c>
      <c r="E97" s="842" t="str">
        <f>IFERROR(INDEX('Riesgos de Corrupción'!$B$11:$BN$100,MATCH('Mapa Riesgo Corrupción'!B97,'Riesgos de Corrupción'!$B$11:$B$100,0),5),"")</f>
        <v/>
      </c>
      <c r="F97" s="730" t="str">
        <f>IFERROR(INDEX('Riesgos de Corrupción'!$B$11:$BN$100,MATCH('Mapa Riesgo Corrupción'!B97,'Riesgos de Corrupción'!$B$11:$B$100,0),18),"")</f>
        <v/>
      </c>
      <c r="G97" s="730" t="str">
        <f>IFERROR(INDEX('Riesgos de Corrupción'!$B$11:$BN$100,MATCH('Mapa Riesgo Corrupción'!B97,'Riesgos de Corrupción'!$B$11:$B$100,0),63),"")</f>
        <v/>
      </c>
      <c r="H97" s="835" t="str">
        <f>IFERROR(INDEX('Riesgos de Corrupción'!$B$11:$BN$100,MATCH('Mapa Riesgo Corrupción'!B97,'Riesgos de Corrupción'!$B$11:$B$100,0),64),"")</f>
        <v/>
      </c>
      <c r="I97" s="730" t="str">
        <f>IFERROR(INDEX('Controles de Corrupción'!$C$10:$AZ$249,MATCH('Mapa Riesgo Corrupción'!B97,'Controles de Corrupción'!$C$10:$C$249,0),33),"")</f>
        <v/>
      </c>
      <c r="J97" s="730" t="str">
        <f>IFERROR(INDEX('Controles de Corrupción'!$C$10:$AZ$249,MATCH('Mapa Riesgo Corrupción'!B97,'Controles de Corrupción'!$C$10:$C$249,0),36),"")</f>
        <v/>
      </c>
      <c r="K97" s="730" t="str">
        <f>IFERROR(INDEX('Controles de Corrupción'!$C$10:$AZ$249,MATCH('Mapa Riesgo Corrupción'!B97,'Controles de Corrupción'!$C$10:$C$249,0),37),"")</f>
        <v/>
      </c>
      <c r="L97" s="730" t="str">
        <f>IFERROR(INDEX('Controles de Corrupción'!$C$10:$AZ$249,MATCH('Mapa Riesgo Corrupción'!B97,'Controles de Corrupción'!$C$10:$C$249,0),38),"")</f>
        <v/>
      </c>
      <c r="M97" s="193" t="str">
        <f>IFERROR(INDEX('Controles de Corrupción'!$C$10:$AZ$249,MATCH(A97,'Controles de Corrupción'!$B$10:$B$249,0),4),"")</f>
        <v/>
      </c>
      <c r="N97" s="70" t="str">
        <f>IFERROR(INDEX('Controles de Corrupción'!$C$10:$AZ$249,MATCH(A97,'Controles de Corrupción'!$B$10:$B$249,0),40),"")</f>
        <v/>
      </c>
      <c r="O97" s="70" t="str">
        <f>IFERROR(INDEX('Controles de Corrupción'!$C$10:$AZ$249,MATCH(A97,'Controles de Corrupción'!$B$10:$B$249,0),41),"")</f>
        <v/>
      </c>
      <c r="P97" s="70" t="str">
        <f>IFERROR(INDEX('Controles de Corrupción'!$C$10:$AZ$249,MATCH(A97,'Controles de Corrupción'!$B$10:$B$249,0),42),"")</f>
        <v/>
      </c>
      <c r="Q97" s="62" t="str">
        <f>IFERROR(INDEX('Controles de Corrupción'!$C$10:$AZ$249,MATCH(A97,'Controles de Corrupción'!$B$10:$B$249,0),47),"")</f>
        <v/>
      </c>
    </row>
    <row r="98" spans="1:17" ht="50.25" customHeight="1" x14ac:dyDescent="0.25">
      <c r="A98" s="118" t="s">
        <v>630</v>
      </c>
      <c r="B98" s="838"/>
      <c r="C98" s="841"/>
      <c r="D98" s="729"/>
      <c r="E98" s="843"/>
      <c r="F98" s="731"/>
      <c r="G98" s="731"/>
      <c r="H98" s="836"/>
      <c r="I98" s="731"/>
      <c r="J98" s="731"/>
      <c r="K98" s="731"/>
      <c r="L98" s="731"/>
      <c r="M98" s="193" t="str">
        <f>IFERROR(INDEX('Controles de Corrupción'!$C$10:$AZ$249,MATCH(A98,'Controles de Corrupción'!$B$10:$B$249,0),4),"")</f>
        <v/>
      </c>
      <c r="N98" s="70" t="str">
        <f>IFERROR(INDEX('Controles de Corrupción'!$C$10:$AZ$249,MATCH(A98,'Controles de Corrupción'!$B$10:$B$249,0),40),"")</f>
        <v/>
      </c>
      <c r="O98" s="70" t="str">
        <f>IFERROR(INDEX('Controles de Corrupción'!$C$10:$AZ$249,MATCH(A98,'Controles de Corrupción'!$B$10:$B$249,0),41),"")</f>
        <v/>
      </c>
      <c r="P98" s="70" t="str">
        <f>IFERROR(INDEX('Controles de Corrupción'!$C$10:$AZ$249,MATCH(A98,'Controles de Corrupción'!$B$10:$B$249,0),42),"")</f>
        <v/>
      </c>
      <c r="Q98" s="62" t="str">
        <f>IFERROR(INDEX('Controles de Corrupción'!$C$10:$AZ$249,MATCH(A98,'Controles de Corrupción'!$B$10:$B$249,0),47),"")</f>
        <v/>
      </c>
    </row>
    <row r="99" spans="1:17" ht="50.25" customHeight="1" x14ac:dyDescent="0.25">
      <c r="A99" s="118" t="s">
        <v>631</v>
      </c>
      <c r="B99" s="838"/>
      <c r="C99" s="841"/>
      <c r="D99" s="729"/>
      <c r="E99" s="843"/>
      <c r="F99" s="731"/>
      <c r="G99" s="731"/>
      <c r="H99" s="836"/>
      <c r="I99" s="731"/>
      <c r="J99" s="731"/>
      <c r="K99" s="731"/>
      <c r="L99" s="731"/>
      <c r="M99" s="193" t="str">
        <f>IFERROR(INDEX('Controles de Corrupción'!$C$10:$AZ$249,MATCH(A99,'Controles de Corrupción'!$B$10:$B$249,0),4),"")</f>
        <v/>
      </c>
      <c r="N99" s="70" t="str">
        <f>IFERROR(INDEX('Controles de Corrupción'!$C$10:$AZ$249,MATCH(A99,'Controles de Corrupción'!$B$10:$B$249,0),40),"")</f>
        <v/>
      </c>
      <c r="O99" s="70" t="str">
        <f>IFERROR(INDEX('Controles de Corrupción'!$C$10:$AZ$249,MATCH(A99,'Controles de Corrupción'!$B$10:$B$249,0),41),"")</f>
        <v/>
      </c>
      <c r="P99" s="70" t="str">
        <f>IFERROR(INDEX('Controles de Corrupción'!$C$10:$AZ$249,MATCH(A99,'Controles de Corrupción'!$B$10:$B$249,0),42),"")</f>
        <v/>
      </c>
      <c r="Q99" s="62" t="str">
        <f>IFERROR(INDEX('Controles de Corrupción'!$C$10:$AZ$249,MATCH(A99,'Controles de Corrupción'!$B$10:$B$249,0),47),"")</f>
        <v/>
      </c>
    </row>
    <row r="100" spans="1:17" ht="50.25" customHeight="1" x14ac:dyDescent="0.25">
      <c r="A100" s="118" t="s">
        <v>632</v>
      </c>
      <c r="B100" s="838"/>
      <c r="C100" s="841"/>
      <c r="D100" s="729"/>
      <c r="E100" s="843"/>
      <c r="F100" s="731"/>
      <c r="G100" s="731"/>
      <c r="H100" s="836"/>
      <c r="I100" s="731"/>
      <c r="J100" s="731"/>
      <c r="K100" s="731"/>
      <c r="L100" s="731"/>
      <c r="M100" s="193" t="str">
        <f>IFERROR(INDEX('Controles de Corrupción'!$C$10:$AZ$249,MATCH(A100,'Controles de Corrupción'!$B$10:$B$249,0),4),"")</f>
        <v/>
      </c>
      <c r="N100" s="70" t="str">
        <f>IFERROR(INDEX('Controles de Corrupción'!$C$10:$AZ$249,MATCH(A100,'Controles de Corrupción'!$B$10:$B$249,0),40),"")</f>
        <v/>
      </c>
      <c r="O100" s="70" t="str">
        <f>IFERROR(INDEX('Controles de Corrupción'!$C$10:$AZ$249,MATCH(A100,'Controles de Corrupción'!$B$10:$B$249,0),41),"")</f>
        <v/>
      </c>
      <c r="P100" s="70" t="str">
        <f>IFERROR(INDEX('Controles de Corrupción'!$C$10:$AZ$249,MATCH(A100,'Controles de Corrupción'!$B$10:$B$249,0),42),"")</f>
        <v/>
      </c>
      <c r="Q100" s="62" t="str">
        <f>IFERROR(INDEX('Controles de Corrupción'!$C$10:$AZ$249,MATCH(A100,'Controles de Corrupción'!$B$10:$B$249,0),47),"")</f>
        <v/>
      </c>
    </row>
    <row r="101" spans="1:17" ht="50.25" customHeight="1" x14ac:dyDescent="0.25">
      <c r="A101" s="118" t="s">
        <v>633</v>
      </c>
      <c r="B101" s="838"/>
      <c r="C101" s="841"/>
      <c r="D101" s="729"/>
      <c r="E101" s="843"/>
      <c r="F101" s="731"/>
      <c r="G101" s="731"/>
      <c r="H101" s="836"/>
      <c r="I101" s="731"/>
      <c r="J101" s="731"/>
      <c r="K101" s="731"/>
      <c r="L101" s="731"/>
      <c r="M101" s="193" t="str">
        <f>IFERROR(INDEX('Controles de Corrupción'!$C$10:$AZ$249,MATCH(A101,'Controles de Corrupción'!$B$10:$B$249,0),4),"")</f>
        <v/>
      </c>
      <c r="N101" s="70" t="str">
        <f>IFERROR(INDEX('Controles de Corrupción'!$C$10:$AZ$249,MATCH(A101,'Controles de Corrupción'!$B$10:$B$249,0),40),"")</f>
        <v/>
      </c>
      <c r="O101" s="70" t="str">
        <f>IFERROR(INDEX('Controles de Corrupción'!$C$10:$AZ$249,MATCH(A101,'Controles de Corrupción'!$B$10:$B$249,0),41),"")</f>
        <v/>
      </c>
      <c r="P101" s="70" t="str">
        <f>IFERROR(INDEX('Controles de Corrupción'!$C$10:$AZ$249,MATCH(A101,'Controles de Corrupción'!$B$10:$B$249,0),42),"")</f>
        <v/>
      </c>
      <c r="Q101" s="62" t="str">
        <f>IFERROR(INDEX('Controles de Corrupción'!$C$10:$AZ$249,MATCH(A101,'Controles de Corrupción'!$B$10:$B$249,0),47),"")</f>
        <v/>
      </c>
    </row>
    <row r="102" spans="1:17" ht="50.25" customHeight="1" x14ac:dyDescent="0.25">
      <c r="A102" s="118" t="s">
        <v>634</v>
      </c>
      <c r="B102" s="839"/>
      <c r="C102" s="841"/>
      <c r="D102" s="729"/>
      <c r="E102" s="843"/>
      <c r="F102" s="731"/>
      <c r="G102" s="731"/>
      <c r="H102" s="732"/>
      <c r="I102" s="731"/>
      <c r="J102" s="731"/>
      <c r="K102" s="731"/>
      <c r="L102" s="731"/>
      <c r="M102" s="193" t="str">
        <f>IFERROR(INDEX('Controles de Corrupción'!$C$10:$AZ$249,MATCH(A102,'Controles de Corrupción'!$B$10:$B$249,0),4),"")</f>
        <v/>
      </c>
      <c r="N102" s="70" t="str">
        <f>IFERROR(INDEX('Controles de Corrupción'!$C$10:$AZ$249,MATCH(A102,'Controles de Corrupción'!$B$10:$B$249,0),40),"")</f>
        <v/>
      </c>
      <c r="O102" s="70" t="str">
        <f>IFERROR(INDEX('Controles de Corrupción'!$C$10:$AZ$249,MATCH(A102,'Controles de Corrupción'!$B$10:$B$249,0),41),"")</f>
        <v/>
      </c>
      <c r="P102" s="70" t="str">
        <f>IFERROR(INDEX('Controles de Corrupción'!$C$10:$AZ$249,MATCH(A102,'Controles de Corrupción'!$B$10:$B$249,0),42),"")</f>
        <v/>
      </c>
      <c r="Q102" s="62" t="str">
        <f>IFERROR(INDEX('Controles de Corrupción'!$C$10:$AZ$249,MATCH(A102,'Controles de Corrupción'!$B$10:$B$249,0),47),"")</f>
        <v/>
      </c>
    </row>
    <row r="103" spans="1:17" ht="50.25" customHeight="1" x14ac:dyDescent="0.25">
      <c r="A103" s="118" t="s">
        <v>635</v>
      </c>
      <c r="B103" s="837"/>
      <c r="C103" s="840" t="str">
        <f>IFERROR(INDEX('Riesgos de Corrupción'!$B$11:$BN$100,MATCH('Mapa Riesgo Corrupción'!B103,'Riesgos de Corrupción'!$B$11:$B$100,0),2),"")</f>
        <v/>
      </c>
      <c r="D103" s="728" t="str">
        <f>IFERROR(INDEX('Riesgos de Corrupción'!$B$11:$BN$100,MATCH('Mapa Riesgo Corrupción'!B103,'Riesgos de Corrupción'!$B$11:$B$100,0),4),"")</f>
        <v/>
      </c>
      <c r="E103" s="842" t="str">
        <f>IFERROR(INDEX('Riesgos de Corrupción'!$B$11:$BN$100,MATCH('Mapa Riesgo Corrupción'!B103,'Riesgos de Corrupción'!$B$11:$B$100,0),5),"")</f>
        <v/>
      </c>
      <c r="F103" s="730" t="str">
        <f>IFERROR(INDEX('Riesgos de Corrupción'!$B$11:$BN$100,MATCH('Mapa Riesgo Corrupción'!B103,'Riesgos de Corrupción'!$B$11:$B$100,0),18),"")</f>
        <v/>
      </c>
      <c r="G103" s="730" t="str">
        <f>IFERROR(INDEX('Riesgos de Corrupción'!$B$11:$BN$100,MATCH('Mapa Riesgo Corrupción'!B103,'Riesgos de Corrupción'!$B$11:$B$100,0),63),"")</f>
        <v/>
      </c>
      <c r="H103" s="835" t="str">
        <f>IFERROR(INDEX('Riesgos de Corrupción'!$B$11:$BN$100,MATCH('Mapa Riesgo Corrupción'!B103,'Riesgos de Corrupción'!$B$11:$B$100,0),64),"")</f>
        <v/>
      </c>
      <c r="I103" s="730" t="str">
        <f>IFERROR(INDEX('Controles de Corrupción'!$C$10:$AZ$249,MATCH('Mapa Riesgo Corrupción'!B103,'Controles de Corrupción'!$C$10:$C$249,0),33),"")</f>
        <v/>
      </c>
      <c r="J103" s="730" t="str">
        <f>IFERROR(INDEX('Controles de Corrupción'!$C$10:$AZ$249,MATCH('Mapa Riesgo Corrupción'!B103,'Controles de Corrupción'!$C$10:$C$249,0),36),"")</f>
        <v/>
      </c>
      <c r="K103" s="730" t="str">
        <f>IFERROR(INDEX('Controles de Corrupción'!$C$10:$AZ$249,MATCH('Mapa Riesgo Corrupción'!B103,'Controles de Corrupción'!$C$10:$C$249,0),37),"")</f>
        <v/>
      </c>
      <c r="L103" s="730" t="str">
        <f>IFERROR(INDEX('Controles de Corrupción'!$C$10:$AZ$249,MATCH('Mapa Riesgo Corrupción'!B103,'Controles de Corrupción'!$C$10:$C$249,0),38),"")</f>
        <v/>
      </c>
      <c r="M103" s="193" t="str">
        <f>IFERROR(INDEX('Controles de Corrupción'!$C$10:$AZ$249,MATCH(A103,'Controles de Corrupción'!$B$10:$B$249,0),4),"")</f>
        <v/>
      </c>
      <c r="N103" s="70" t="str">
        <f>IFERROR(INDEX('Controles de Corrupción'!$C$10:$AZ$249,MATCH(A103,'Controles de Corrupción'!$B$10:$B$249,0),40),"")</f>
        <v/>
      </c>
      <c r="O103" s="70" t="str">
        <f>IFERROR(INDEX('Controles de Corrupción'!$C$10:$AZ$249,MATCH(A103,'Controles de Corrupción'!$B$10:$B$249,0),41),"")</f>
        <v/>
      </c>
      <c r="P103" s="70" t="str">
        <f>IFERROR(INDEX('Controles de Corrupción'!$C$10:$AZ$249,MATCH(A103,'Controles de Corrupción'!$B$10:$B$249,0),42),"")</f>
        <v/>
      </c>
      <c r="Q103" s="62" t="str">
        <f>IFERROR(INDEX('Controles de Corrupción'!$C$10:$AZ$249,MATCH(A103,'Controles de Corrupción'!$B$10:$B$249,0),47),"")</f>
        <v/>
      </c>
    </row>
    <row r="104" spans="1:17" ht="50.25" customHeight="1" x14ac:dyDescent="0.25">
      <c r="A104" s="118" t="s">
        <v>636</v>
      </c>
      <c r="B104" s="838"/>
      <c r="C104" s="841"/>
      <c r="D104" s="729"/>
      <c r="E104" s="843"/>
      <c r="F104" s="731"/>
      <c r="G104" s="731"/>
      <c r="H104" s="836"/>
      <c r="I104" s="731"/>
      <c r="J104" s="731"/>
      <c r="K104" s="731"/>
      <c r="L104" s="731"/>
      <c r="M104" s="193" t="str">
        <f>IFERROR(INDEX('Controles de Corrupción'!$C$10:$AZ$249,MATCH(A104,'Controles de Corrupción'!$B$10:$B$249,0),4),"")</f>
        <v/>
      </c>
      <c r="N104" s="70" t="str">
        <f>IFERROR(INDEX('Controles de Corrupción'!$C$10:$AZ$249,MATCH(A104,'Controles de Corrupción'!$B$10:$B$249,0),40),"")</f>
        <v/>
      </c>
      <c r="O104" s="70" t="str">
        <f>IFERROR(INDEX('Controles de Corrupción'!$C$10:$AZ$249,MATCH(A104,'Controles de Corrupción'!$B$10:$B$249,0),41),"")</f>
        <v/>
      </c>
      <c r="P104" s="70" t="str">
        <f>IFERROR(INDEX('Controles de Corrupción'!$C$10:$AZ$249,MATCH(A104,'Controles de Corrupción'!$B$10:$B$249,0),42),"")</f>
        <v/>
      </c>
      <c r="Q104" s="62" t="str">
        <f>IFERROR(INDEX('Controles de Corrupción'!$C$10:$AZ$249,MATCH(A104,'Controles de Corrupción'!$B$10:$B$249,0),47),"")</f>
        <v/>
      </c>
    </row>
    <row r="105" spans="1:17" ht="50.25" customHeight="1" x14ac:dyDescent="0.25">
      <c r="A105" s="118" t="s">
        <v>637</v>
      </c>
      <c r="B105" s="838"/>
      <c r="C105" s="841"/>
      <c r="D105" s="729"/>
      <c r="E105" s="843"/>
      <c r="F105" s="731"/>
      <c r="G105" s="731"/>
      <c r="H105" s="836"/>
      <c r="I105" s="731"/>
      <c r="J105" s="731"/>
      <c r="K105" s="731"/>
      <c r="L105" s="731"/>
      <c r="M105" s="193" t="str">
        <f>IFERROR(INDEX('Controles de Corrupción'!$C$10:$AZ$249,MATCH(A105,'Controles de Corrupción'!$B$10:$B$249,0),4),"")</f>
        <v/>
      </c>
      <c r="N105" s="70" t="str">
        <f>IFERROR(INDEX('Controles de Corrupción'!$C$10:$AZ$249,MATCH(A105,'Controles de Corrupción'!$B$10:$B$249,0),40),"")</f>
        <v/>
      </c>
      <c r="O105" s="70" t="str">
        <f>IFERROR(INDEX('Controles de Corrupción'!$C$10:$AZ$249,MATCH(A105,'Controles de Corrupción'!$B$10:$B$249,0),41),"")</f>
        <v/>
      </c>
      <c r="P105" s="70" t="str">
        <f>IFERROR(INDEX('Controles de Corrupción'!$C$10:$AZ$249,MATCH(A105,'Controles de Corrupción'!$B$10:$B$249,0),42),"")</f>
        <v/>
      </c>
      <c r="Q105" s="62" t="str">
        <f>IFERROR(INDEX('Controles de Corrupción'!$C$10:$AZ$249,MATCH(A105,'Controles de Corrupción'!$B$10:$B$249,0),47),"")</f>
        <v/>
      </c>
    </row>
    <row r="106" spans="1:17" ht="50.25" customHeight="1" x14ac:dyDescent="0.25">
      <c r="A106" s="118" t="s">
        <v>638</v>
      </c>
      <c r="B106" s="838"/>
      <c r="C106" s="841"/>
      <c r="D106" s="729"/>
      <c r="E106" s="843"/>
      <c r="F106" s="731"/>
      <c r="G106" s="731"/>
      <c r="H106" s="836"/>
      <c r="I106" s="731"/>
      <c r="J106" s="731"/>
      <c r="K106" s="731"/>
      <c r="L106" s="731"/>
      <c r="M106" s="70" t="str">
        <f>IFERROR(INDEX('Controles de Corrupción'!$C$10:$AZ$249,MATCH(A106,'Controles de Corrupción'!$B$10:$B$249,0),4),"")</f>
        <v/>
      </c>
      <c r="N106" s="70" t="str">
        <f>IFERROR(INDEX('Controles de Corrupción'!$C$10:$AZ$249,MATCH(A106,'Controles de Corrupción'!$B$10:$B$249,0),40),"")</f>
        <v/>
      </c>
      <c r="O106" s="70" t="str">
        <f>IFERROR(INDEX('Controles de Corrupción'!$C$10:$AZ$249,MATCH(A106,'Controles de Corrupción'!$B$10:$B$249,0),41),"")</f>
        <v/>
      </c>
      <c r="P106" s="70" t="str">
        <f>IFERROR(INDEX('Controles de Corrupción'!$C$10:$AZ$249,MATCH(A106,'Controles de Corrupción'!$B$10:$B$249,0),42),"")</f>
        <v/>
      </c>
      <c r="Q106" s="62" t="str">
        <f>IFERROR(INDEX('Controles de Corrupción'!$C$10:$AZ$249,MATCH(A106,'Controles de Corrupción'!$B$10:$B$249,0),47),"")</f>
        <v/>
      </c>
    </row>
    <row r="107" spans="1:17" ht="50.25" customHeight="1" x14ac:dyDescent="0.25">
      <c r="A107" s="118" t="s">
        <v>639</v>
      </c>
      <c r="B107" s="838"/>
      <c r="C107" s="841"/>
      <c r="D107" s="729"/>
      <c r="E107" s="843"/>
      <c r="F107" s="731"/>
      <c r="G107" s="731"/>
      <c r="H107" s="836"/>
      <c r="I107" s="731"/>
      <c r="J107" s="731"/>
      <c r="K107" s="731"/>
      <c r="L107" s="731"/>
      <c r="M107" s="70" t="str">
        <f>IFERROR(INDEX('Controles de Corrupción'!$C$10:$AZ$249,MATCH(A107,'Controles de Corrupción'!$B$10:$B$249,0),4),"")</f>
        <v/>
      </c>
      <c r="N107" s="70" t="str">
        <f>IFERROR(INDEX('Controles de Corrupción'!$C$10:$AZ$249,MATCH(A107,'Controles de Corrupción'!$B$10:$B$249,0),40),"")</f>
        <v/>
      </c>
      <c r="O107" s="70" t="str">
        <f>IFERROR(INDEX('Controles de Corrupción'!$C$10:$AZ$249,MATCH(A107,'Controles de Corrupción'!$B$10:$B$249,0),41),"")</f>
        <v/>
      </c>
      <c r="P107" s="70" t="str">
        <f>IFERROR(INDEX('Controles de Corrupción'!$C$10:$AZ$249,MATCH(A107,'Controles de Corrupción'!$B$10:$B$249,0),42),"")</f>
        <v/>
      </c>
      <c r="Q107" s="62" t="str">
        <f>IFERROR(INDEX('Controles de Corrupción'!$C$10:$AZ$249,MATCH(A107,'Controles de Corrupción'!$B$10:$B$249,0),47),"")</f>
        <v/>
      </c>
    </row>
    <row r="108" spans="1:17" ht="50.25" customHeight="1" x14ac:dyDescent="0.25">
      <c r="A108" s="118" t="s">
        <v>640</v>
      </c>
      <c r="B108" s="839"/>
      <c r="C108" s="841"/>
      <c r="D108" s="729"/>
      <c r="E108" s="843"/>
      <c r="F108" s="731"/>
      <c r="G108" s="731"/>
      <c r="H108" s="732"/>
      <c r="I108" s="731"/>
      <c r="J108" s="731"/>
      <c r="K108" s="731"/>
      <c r="L108" s="731"/>
      <c r="M108" s="70" t="str">
        <f>IFERROR(INDEX('Controles de Corrupción'!$C$10:$AZ$249,MATCH(A108,'Controles de Corrupción'!$B$10:$B$249,0),4),"")</f>
        <v/>
      </c>
      <c r="N108" s="70" t="str">
        <f>IFERROR(INDEX('Controles de Corrupción'!$C$10:$AZ$249,MATCH(A108,'Controles de Corrupción'!$B$10:$B$249,0),40),"")</f>
        <v/>
      </c>
      <c r="O108" s="70" t="str">
        <f>IFERROR(INDEX('Controles de Corrupción'!$C$10:$AZ$249,MATCH(A108,'Controles de Corrupción'!$B$10:$B$249,0),41),"")</f>
        <v/>
      </c>
      <c r="P108" s="70" t="str">
        <f>IFERROR(INDEX('Controles de Corrupción'!$C$10:$AZ$249,MATCH(A108,'Controles de Corrupción'!$B$10:$B$249,0),42),"")</f>
        <v/>
      </c>
      <c r="Q108" s="62" t="str">
        <f>IFERROR(INDEX('Controles de Corrupción'!$C$10:$AZ$249,MATCH(A108,'Controles de Corrupción'!$B$10:$B$249,0),47),"")</f>
        <v/>
      </c>
    </row>
    <row r="109" spans="1:17" ht="50.25" customHeight="1" x14ac:dyDescent="0.25">
      <c r="A109" s="118" t="s">
        <v>641</v>
      </c>
      <c r="B109" s="837"/>
      <c r="C109" s="840" t="str">
        <f>IFERROR(INDEX('Riesgos de Corrupción'!$B$11:$BN$100,MATCH('Mapa Riesgo Corrupción'!B109,'Riesgos de Corrupción'!$B$11:$B$100,0),2),"")</f>
        <v/>
      </c>
      <c r="D109" s="728" t="str">
        <f>IFERROR(INDEX('Riesgos de Corrupción'!$B$11:$BN$100,MATCH('Mapa Riesgo Corrupción'!B109,'Riesgos de Corrupción'!$B$11:$B$100,0),4),"")</f>
        <v/>
      </c>
      <c r="E109" s="842" t="str">
        <f>IFERROR(INDEX('Riesgos de Corrupción'!$B$11:$BN$100,MATCH('Mapa Riesgo Corrupción'!B109,'Riesgos de Corrupción'!$B$11:$B$100,0),5),"")</f>
        <v/>
      </c>
      <c r="F109" s="730" t="str">
        <f>IFERROR(INDEX('Riesgos de Corrupción'!$B$11:$BN$100,MATCH('Mapa Riesgo Corrupción'!B109,'Riesgos de Corrupción'!$B$11:$B$100,0),18),"")</f>
        <v/>
      </c>
      <c r="G109" s="730" t="str">
        <f>IFERROR(INDEX('Riesgos de Corrupción'!$B$11:$BN$100,MATCH('Mapa Riesgo Corrupción'!B109,'Riesgos de Corrupción'!$B$11:$B$100,0),63),"")</f>
        <v/>
      </c>
      <c r="H109" s="835" t="str">
        <f>IFERROR(INDEX('Riesgos de Corrupción'!$B$11:$BN$100,MATCH('Mapa Riesgo Corrupción'!B109,'Riesgos de Corrupción'!$B$11:$B$100,0),64),"")</f>
        <v/>
      </c>
      <c r="I109" s="730" t="str">
        <f>IFERROR(INDEX('Controles de Corrupción'!$C$10:$AZ$249,MATCH('Mapa Riesgo Corrupción'!B109,'Controles de Corrupción'!$C$10:$C$249,0),33),"")</f>
        <v/>
      </c>
      <c r="J109" s="730" t="str">
        <f>IFERROR(INDEX('Controles de Corrupción'!$C$10:$AZ$249,MATCH('Mapa Riesgo Corrupción'!B109,'Controles de Corrupción'!$C$10:$C$249,0),36),"")</f>
        <v/>
      </c>
      <c r="K109" s="730" t="str">
        <f>IFERROR(INDEX('Controles de Corrupción'!$C$10:$AZ$249,MATCH('Mapa Riesgo Corrupción'!B109,'Controles de Corrupción'!$C$10:$C$249,0),37),"")</f>
        <v/>
      </c>
      <c r="L109" s="730" t="str">
        <f>IFERROR(INDEX('Controles de Corrupción'!$C$10:$AZ$249,MATCH('Mapa Riesgo Corrupción'!B109,'Controles de Corrupción'!$C$10:$C$249,0),38),"")</f>
        <v/>
      </c>
      <c r="M109" s="70" t="str">
        <f>IFERROR(INDEX('Controles de Corrupción'!$C$10:$AZ$249,MATCH(A109,'Controles de Corrupción'!$B$10:$B$249,0),4),"")</f>
        <v/>
      </c>
      <c r="N109" s="70" t="str">
        <f>IFERROR(INDEX('Controles de Corrupción'!$C$10:$AZ$249,MATCH(A109,'Controles de Corrupción'!$B$10:$B$249,0),40),"")</f>
        <v/>
      </c>
      <c r="O109" s="70" t="str">
        <f>IFERROR(INDEX('Controles de Corrupción'!$C$10:$AZ$249,MATCH(A109,'Controles de Corrupción'!$B$10:$B$249,0),41),"")</f>
        <v/>
      </c>
      <c r="P109" s="70" t="str">
        <f>IFERROR(INDEX('Controles de Corrupción'!$C$10:$AZ$249,MATCH(A109,'Controles de Corrupción'!$B$10:$B$249,0),42),"")</f>
        <v/>
      </c>
      <c r="Q109" s="62" t="str">
        <f>IFERROR(INDEX('Controles de Corrupción'!$C$10:$AZ$249,MATCH(A109,'Controles de Corrupción'!$B$10:$B$249,0),47),"")</f>
        <v/>
      </c>
    </row>
    <row r="110" spans="1:17" ht="50.25" customHeight="1" x14ac:dyDescent="0.25">
      <c r="A110" s="118" t="s">
        <v>642</v>
      </c>
      <c r="B110" s="838"/>
      <c r="C110" s="841"/>
      <c r="D110" s="729"/>
      <c r="E110" s="843"/>
      <c r="F110" s="731"/>
      <c r="G110" s="731"/>
      <c r="H110" s="836"/>
      <c r="I110" s="731"/>
      <c r="J110" s="731"/>
      <c r="K110" s="731"/>
      <c r="L110" s="731"/>
      <c r="M110" s="70" t="str">
        <f>IFERROR(INDEX('Controles de Corrupción'!$C$10:$AZ$249,MATCH(A110,'Controles de Corrupción'!$B$10:$B$249,0),4),"")</f>
        <v/>
      </c>
      <c r="N110" s="70" t="str">
        <f>IFERROR(INDEX('Controles de Corrupción'!$C$10:$AZ$249,MATCH(A110,'Controles de Corrupción'!$B$10:$B$249,0),40),"")</f>
        <v/>
      </c>
      <c r="O110" s="70" t="str">
        <f>IFERROR(INDEX('Controles de Corrupción'!$C$10:$AZ$249,MATCH(A110,'Controles de Corrupción'!$B$10:$B$249,0),41),"")</f>
        <v/>
      </c>
      <c r="P110" s="70" t="str">
        <f>IFERROR(INDEX('Controles de Corrupción'!$C$10:$AZ$249,MATCH(A110,'Controles de Corrupción'!$B$10:$B$249,0),42),"")</f>
        <v/>
      </c>
      <c r="Q110" s="62" t="str">
        <f>IFERROR(INDEX('Controles de Corrupción'!$C$10:$AZ$249,MATCH(A110,'Controles de Corrupción'!$B$10:$B$249,0),47),"")</f>
        <v/>
      </c>
    </row>
    <row r="111" spans="1:17" ht="50.25" customHeight="1" x14ac:dyDescent="0.25">
      <c r="A111" s="118" t="s">
        <v>643</v>
      </c>
      <c r="B111" s="838"/>
      <c r="C111" s="841"/>
      <c r="D111" s="729"/>
      <c r="E111" s="843"/>
      <c r="F111" s="731"/>
      <c r="G111" s="731"/>
      <c r="H111" s="836"/>
      <c r="I111" s="731"/>
      <c r="J111" s="731"/>
      <c r="K111" s="731"/>
      <c r="L111" s="731"/>
      <c r="M111" s="70" t="str">
        <f>IFERROR(INDEX('Controles de Corrupción'!$C$10:$AZ$249,MATCH(A111,'Controles de Corrupción'!$B$10:$B$249,0),4),"")</f>
        <v/>
      </c>
      <c r="N111" s="70" t="str">
        <f>IFERROR(INDEX('Controles de Corrupción'!$C$10:$AZ$249,MATCH(A111,'Controles de Corrupción'!$B$10:$B$249,0),40),"")</f>
        <v/>
      </c>
      <c r="O111" s="70" t="str">
        <f>IFERROR(INDEX('Controles de Corrupción'!$C$10:$AZ$249,MATCH(A111,'Controles de Corrupción'!$B$10:$B$249,0),41),"")</f>
        <v/>
      </c>
      <c r="P111" s="70" t="str">
        <f>IFERROR(INDEX('Controles de Corrupción'!$C$10:$AZ$249,MATCH(A111,'Controles de Corrupción'!$B$10:$B$249,0),42),"")</f>
        <v/>
      </c>
      <c r="Q111" s="62" t="str">
        <f>IFERROR(INDEX('Controles de Corrupción'!$C$10:$AZ$249,MATCH(A111,'Controles de Corrupción'!$B$10:$B$249,0),47),"")</f>
        <v/>
      </c>
    </row>
    <row r="112" spans="1:17" ht="50.25" customHeight="1" x14ac:dyDescent="0.25">
      <c r="A112" s="118" t="s">
        <v>644</v>
      </c>
      <c r="B112" s="838"/>
      <c r="C112" s="841"/>
      <c r="D112" s="729"/>
      <c r="E112" s="843"/>
      <c r="F112" s="731"/>
      <c r="G112" s="731"/>
      <c r="H112" s="836"/>
      <c r="I112" s="731"/>
      <c r="J112" s="731"/>
      <c r="K112" s="731"/>
      <c r="L112" s="731"/>
      <c r="M112" s="70" t="str">
        <f>IFERROR(INDEX('Controles de Corrupción'!$C$10:$AZ$249,MATCH(A112,'Controles de Corrupción'!$B$10:$B$249,0),4),"")</f>
        <v/>
      </c>
      <c r="N112" s="70" t="str">
        <f>IFERROR(INDEX('Controles de Corrupción'!$C$10:$AZ$249,MATCH(A112,'Controles de Corrupción'!$B$10:$B$249,0),40),"")</f>
        <v/>
      </c>
      <c r="O112" s="70" t="str">
        <f>IFERROR(INDEX('Controles de Corrupción'!$C$10:$AZ$249,MATCH(A112,'Controles de Corrupción'!$B$10:$B$249,0),41),"")</f>
        <v/>
      </c>
      <c r="P112" s="70" t="str">
        <f>IFERROR(INDEX('Controles de Corrupción'!$C$10:$AZ$249,MATCH(A112,'Controles de Corrupción'!$B$10:$B$249,0),42),"")</f>
        <v/>
      </c>
      <c r="Q112" s="62" t="str">
        <f>IFERROR(INDEX('Controles de Corrupción'!$C$10:$AZ$249,MATCH(A112,'Controles de Corrupción'!$B$10:$B$249,0),47),"")</f>
        <v/>
      </c>
    </row>
    <row r="113" spans="1:17" ht="50.25" customHeight="1" x14ac:dyDescent="0.25">
      <c r="A113" s="118" t="s">
        <v>645</v>
      </c>
      <c r="B113" s="838"/>
      <c r="C113" s="841"/>
      <c r="D113" s="729"/>
      <c r="E113" s="843"/>
      <c r="F113" s="731"/>
      <c r="G113" s="731"/>
      <c r="H113" s="836"/>
      <c r="I113" s="731"/>
      <c r="J113" s="731"/>
      <c r="K113" s="731"/>
      <c r="L113" s="731"/>
      <c r="M113" s="70" t="str">
        <f>IFERROR(INDEX('Controles de Corrupción'!$C$10:$AZ$249,MATCH(A113,'Controles de Corrupción'!$B$10:$B$249,0),4),"")</f>
        <v/>
      </c>
      <c r="N113" s="70" t="str">
        <f>IFERROR(INDEX('Controles de Corrupción'!$C$10:$AZ$249,MATCH(A113,'Controles de Corrupción'!$B$10:$B$249,0),40),"")</f>
        <v/>
      </c>
      <c r="O113" s="70" t="str">
        <f>IFERROR(INDEX('Controles de Corrupción'!$C$10:$AZ$249,MATCH(A113,'Controles de Corrupción'!$B$10:$B$249,0),41),"")</f>
        <v/>
      </c>
      <c r="P113" s="70" t="str">
        <f>IFERROR(INDEX('Controles de Corrupción'!$C$10:$AZ$249,MATCH(A113,'Controles de Corrupción'!$B$10:$B$249,0),42),"")</f>
        <v/>
      </c>
      <c r="Q113" s="62" t="str">
        <f>IFERROR(INDEX('Controles de Corrupción'!$C$10:$AZ$249,MATCH(A113,'Controles de Corrupción'!$B$10:$B$249,0),47),"")</f>
        <v/>
      </c>
    </row>
    <row r="114" spans="1:17" ht="50.25" customHeight="1" x14ac:dyDescent="0.25">
      <c r="A114" s="118" t="s">
        <v>646</v>
      </c>
      <c r="B114" s="839"/>
      <c r="C114" s="841"/>
      <c r="D114" s="729"/>
      <c r="E114" s="843"/>
      <c r="F114" s="731"/>
      <c r="G114" s="731"/>
      <c r="H114" s="732"/>
      <c r="I114" s="731"/>
      <c r="J114" s="731"/>
      <c r="K114" s="731"/>
      <c r="L114" s="731"/>
      <c r="M114" s="70" t="str">
        <f>IFERROR(INDEX('Controles de Corrupción'!$C$10:$AZ$249,MATCH(A114,'Controles de Corrupción'!$B$10:$B$249,0),4),"")</f>
        <v/>
      </c>
      <c r="N114" s="70" t="str">
        <f>IFERROR(INDEX('Controles de Corrupción'!$C$10:$AZ$249,MATCH(A114,'Controles de Corrupción'!$B$10:$B$249,0),40),"")</f>
        <v/>
      </c>
      <c r="O114" s="70" t="str">
        <f>IFERROR(INDEX('Controles de Corrupción'!$C$10:$AZ$249,MATCH(A114,'Controles de Corrupción'!$B$10:$B$249,0),41),"")</f>
        <v/>
      </c>
      <c r="P114" s="70" t="str">
        <f>IFERROR(INDEX('Controles de Corrupción'!$C$10:$AZ$249,MATCH(A114,'Controles de Corrupción'!$B$10:$B$249,0),42),"")</f>
        <v/>
      </c>
      <c r="Q114" s="62" t="str">
        <f>IFERROR(INDEX('Controles de Corrupción'!$C$10:$AZ$249,MATCH(A114,'Controles de Corrupción'!$B$10:$B$249,0),47),"")</f>
        <v/>
      </c>
    </row>
    <row r="115" spans="1:17" ht="50.25" customHeight="1" x14ac:dyDescent="0.25">
      <c r="A115" s="118" t="s">
        <v>647</v>
      </c>
      <c r="B115" s="837"/>
      <c r="C115" s="840" t="str">
        <f>IFERROR(INDEX('Riesgos de Corrupción'!$B$11:$BN$100,MATCH('Mapa Riesgo Corrupción'!B115,'Riesgos de Corrupción'!$B$11:$B$100,0),2),"")</f>
        <v/>
      </c>
      <c r="D115" s="728" t="str">
        <f>IFERROR(INDEX('Riesgos de Corrupción'!$B$11:$BN$100,MATCH('Mapa Riesgo Corrupción'!B115,'Riesgos de Corrupción'!$B$11:$B$100,0),4),"")</f>
        <v/>
      </c>
      <c r="E115" s="842" t="str">
        <f>IFERROR(INDEX('Riesgos de Corrupción'!$B$11:$BN$100,MATCH('Mapa Riesgo Corrupción'!B115,'Riesgos de Corrupción'!$B$11:$B$100,0),5),"")</f>
        <v/>
      </c>
      <c r="F115" s="730" t="str">
        <f>IFERROR(INDEX('Riesgos de Corrupción'!$B$11:$BN$100,MATCH('Mapa Riesgo Corrupción'!B115,'Riesgos de Corrupción'!$B$11:$B$100,0),18),"")</f>
        <v/>
      </c>
      <c r="G115" s="730" t="str">
        <f>IFERROR(INDEX('Riesgos de Corrupción'!$B$11:$BN$100,MATCH('Mapa Riesgo Corrupción'!B115,'Riesgos de Corrupción'!$B$11:$B$100,0),63),"")</f>
        <v/>
      </c>
      <c r="H115" s="835" t="str">
        <f>IFERROR(INDEX('Riesgos de Corrupción'!$B$11:$BN$100,MATCH('Mapa Riesgo Corrupción'!B115,'Riesgos de Corrupción'!$B$11:$B$100,0),64),"")</f>
        <v/>
      </c>
      <c r="I115" s="730" t="str">
        <f>IFERROR(INDEX('Controles de Corrupción'!$C$10:$AZ$249,MATCH('Mapa Riesgo Corrupción'!B115,'Controles de Corrupción'!$C$10:$C$249,0),33),"")</f>
        <v/>
      </c>
      <c r="J115" s="730" t="str">
        <f>IFERROR(INDEX('Controles de Corrupción'!$C$10:$AZ$249,MATCH('Mapa Riesgo Corrupción'!B115,'Controles de Corrupción'!$C$10:$C$249,0),36),"")</f>
        <v/>
      </c>
      <c r="K115" s="730" t="str">
        <f>IFERROR(INDEX('Controles de Corrupción'!$C$10:$AZ$249,MATCH('Mapa Riesgo Corrupción'!B115,'Controles de Corrupción'!$C$10:$C$249,0),37),"")</f>
        <v/>
      </c>
      <c r="L115" s="730" t="str">
        <f>IFERROR(INDEX('Controles de Corrupción'!$C$10:$AZ$249,MATCH('Mapa Riesgo Corrupción'!B115,'Controles de Corrupción'!$C$10:$C$249,0),38),"")</f>
        <v/>
      </c>
      <c r="M115" s="70" t="str">
        <f>IFERROR(INDEX('Controles de Corrupción'!$C$10:$AZ$249,MATCH(A115,'Controles de Corrupción'!$B$10:$B$249,0),4),"")</f>
        <v/>
      </c>
      <c r="N115" s="70" t="str">
        <f>IFERROR(INDEX('Controles de Corrupción'!$C$10:$AZ$249,MATCH(A115,'Controles de Corrupción'!$B$10:$B$249,0),40),"")</f>
        <v/>
      </c>
      <c r="O115" s="70" t="str">
        <f>IFERROR(INDEX('Controles de Corrupción'!$C$10:$AZ$249,MATCH(A115,'Controles de Corrupción'!$B$10:$B$249,0),41),"")</f>
        <v/>
      </c>
      <c r="P115" s="70" t="str">
        <f>IFERROR(INDEX('Controles de Corrupción'!$C$10:$AZ$249,MATCH(A115,'Controles de Corrupción'!$B$10:$B$249,0),42),"")</f>
        <v/>
      </c>
      <c r="Q115" s="62" t="str">
        <f>IFERROR(INDEX('Controles de Corrupción'!$C$10:$AZ$249,MATCH(A115,'Controles de Corrupción'!$B$10:$B$249,0),47),"")</f>
        <v/>
      </c>
    </row>
    <row r="116" spans="1:17" ht="50.25" customHeight="1" x14ac:dyDescent="0.25">
      <c r="A116" s="118" t="s">
        <v>648</v>
      </c>
      <c r="B116" s="838"/>
      <c r="C116" s="841"/>
      <c r="D116" s="729"/>
      <c r="E116" s="843"/>
      <c r="F116" s="731"/>
      <c r="G116" s="731"/>
      <c r="H116" s="836"/>
      <c r="I116" s="731"/>
      <c r="J116" s="731"/>
      <c r="K116" s="731"/>
      <c r="L116" s="731"/>
      <c r="M116" s="70" t="str">
        <f>IFERROR(INDEX('Controles de Corrupción'!$C$10:$AZ$249,MATCH(A116,'Controles de Corrupción'!$B$10:$B$249,0),4),"")</f>
        <v/>
      </c>
      <c r="N116" s="70" t="str">
        <f>IFERROR(INDEX('Controles de Corrupción'!$C$10:$AZ$249,MATCH(A116,'Controles de Corrupción'!$B$10:$B$249,0),40),"")</f>
        <v/>
      </c>
      <c r="O116" s="70" t="str">
        <f>IFERROR(INDEX('Controles de Corrupción'!$C$10:$AZ$249,MATCH(A116,'Controles de Corrupción'!$B$10:$B$249,0),41),"")</f>
        <v/>
      </c>
      <c r="P116" s="70" t="str">
        <f>IFERROR(INDEX('Controles de Corrupción'!$C$10:$AZ$249,MATCH(A116,'Controles de Corrupción'!$B$10:$B$249,0),42),"")</f>
        <v/>
      </c>
      <c r="Q116" s="62" t="str">
        <f>IFERROR(INDEX('Controles de Corrupción'!$C$10:$AZ$249,MATCH(A116,'Controles de Corrupción'!$B$10:$B$249,0),47),"")</f>
        <v/>
      </c>
    </row>
    <row r="117" spans="1:17" ht="50.25" customHeight="1" x14ac:dyDescent="0.25">
      <c r="A117" s="118" t="s">
        <v>649</v>
      </c>
      <c r="B117" s="838"/>
      <c r="C117" s="841"/>
      <c r="D117" s="729"/>
      <c r="E117" s="843"/>
      <c r="F117" s="731"/>
      <c r="G117" s="731"/>
      <c r="H117" s="836"/>
      <c r="I117" s="731"/>
      <c r="J117" s="731"/>
      <c r="K117" s="731"/>
      <c r="L117" s="731"/>
      <c r="M117" s="70" t="str">
        <f>IFERROR(INDEX('Controles de Corrupción'!$C$10:$AZ$249,MATCH(A117,'Controles de Corrupción'!$B$10:$B$249,0),4),"")</f>
        <v/>
      </c>
      <c r="N117" s="70" t="str">
        <f>IFERROR(INDEX('Controles de Corrupción'!$C$10:$AZ$249,MATCH(A117,'Controles de Corrupción'!$B$10:$B$249,0),40),"")</f>
        <v/>
      </c>
      <c r="O117" s="70" t="str">
        <f>IFERROR(INDEX('Controles de Corrupción'!$C$10:$AZ$249,MATCH(A117,'Controles de Corrupción'!$B$10:$B$249,0),41),"")</f>
        <v/>
      </c>
      <c r="P117" s="70" t="str">
        <f>IFERROR(INDEX('Controles de Corrupción'!$C$10:$AZ$249,MATCH(A117,'Controles de Corrupción'!$B$10:$B$249,0),42),"")</f>
        <v/>
      </c>
      <c r="Q117" s="62" t="str">
        <f>IFERROR(INDEX('Controles de Corrupción'!$C$10:$AZ$249,MATCH(A117,'Controles de Corrupción'!$B$10:$B$249,0),47),"")</f>
        <v/>
      </c>
    </row>
    <row r="118" spans="1:17" ht="50.25" customHeight="1" x14ac:dyDescent="0.25">
      <c r="A118" s="118" t="s">
        <v>650</v>
      </c>
      <c r="B118" s="838"/>
      <c r="C118" s="841"/>
      <c r="D118" s="729"/>
      <c r="E118" s="843"/>
      <c r="F118" s="731"/>
      <c r="G118" s="731"/>
      <c r="H118" s="836"/>
      <c r="I118" s="731"/>
      <c r="J118" s="731"/>
      <c r="K118" s="731"/>
      <c r="L118" s="731"/>
      <c r="M118" s="70" t="str">
        <f>IFERROR(INDEX('Controles de Corrupción'!$C$10:$AZ$249,MATCH(A118,'Controles de Corrupción'!$B$10:$B$249,0),4),"")</f>
        <v/>
      </c>
      <c r="N118" s="70" t="str">
        <f>IFERROR(INDEX('Controles de Corrupción'!$C$10:$AZ$249,MATCH(A118,'Controles de Corrupción'!$B$10:$B$249,0),40),"")</f>
        <v/>
      </c>
      <c r="O118" s="70" t="str">
        <f>IFERROR(INDEX('Controles de Corrupción'!$C$10:$AZ$249,MATCH(A118,'Controles de Corrupción'!$B$10:$B$249,0),41),"")</f>
        <v/>
      </c>
      <c r="P118" s="70" t="str">
        <f>IFERROR(INDEX('Controles de Corrupción'!$C$10:$AZ$249,MATCH(A118,'Controles de Corrupción'!$B$10:$B$249,0),42),"")</f>
        <v/>
      </c>
      <c r="Q118" s="62" t="str">
        <f>IFERROR(INDEX('Controles de Corrupción'!$C$10:$AZ$249,MATCH(A118,'Controles de Corrupción'!$B$10:$B$249,0),47),"")</f>
        <v/>
      </c>
    </row>
    <row r="119" spans="1:17" ht="50.25" customHeight="1" x14ac:dyDescent="0.25">
      <c r="A119" s="118" t="s">
        <v>651</v>
      </c>
      <c r="B119" s="838"/>
      <c r="C119" s="841"/>
      <c r="D119" s="729"/>
      <c r="E119" s="843"/>
      <c r="F119" s="731"/>
      <c r="G119" s="731"/>
      <c r="H119" s="836"/>
      <c r="I119" s="731"/>
      <c r="J119" s="731"/>
      <c r="K119" s="731"/>
      <c r="L119" s="731"/>
      <c r="M119" s="70" t="str">
        <f>IFERROR(INDEX('Controles de Corrupción'!$C$10:$AZ$249,MATCH(A119,'Controles de Corrupción'!$B$10:$B$249,0),4),"")</f>
        <v/>
      </c>
      <c r="N119" s="70" t="str">
        <f>IFERROR(INDEX('Controles de Corrupción'!$C$10:$AZ$249,MATCH(A119,'Controles de Corrupción'!$B$10:$B$249,0),40),"")</f>
        <v/>
      </c>
      <c r="O119" s="70" t="str">
        <f>IFERROR(INDEX('Controles de Corrupción'!$C$10:$AZ$249,MATCH(A119,'Controles de Corrupción'!$B$10:$B$249,0),41),"")</f>
        <v/>
      </c>
      <c r="P119" s="70" t="str">
        <f>IFERROR(INDEX('Controles de Corrupción'!$C$10:$AZ$249,MATCH(A119,'Controles de Corrupción'!$B$10:$B$249,0),42),"")</f>
        <v/>
      </c>
      <c r="Q119" s="62" t="str">
        <f>IFERROR(INDEX('Controles de Corrupción'!$C$10:$AZ$249,MATCH(A119,'Controles de Corrupción'!$B$10:$B$249,0),47),"")</f>
        <v/>
      </c>
    </row>
    <row r="120" spans="1:17" ht="50.25" customHeight="1" x14ac:dyDescent="0.25">
      <c r="A120" s="118" t="s">
        <v>652</v>
      </c>
      <c r="B120" s="839"/>
      <c r="C120" s="841"/>
      <c r="D120" s="729"/>
      <c r="E120" s="843"/>
      <c r="F120" s="731"/>
      <c r="G120" s="731"/>
      <c r="H120" s="732"/>
      <c r="I120" s="731"/>
      <c r="J120" s="731"/>
      <c r="K120" s="731"/>
      <c r="L120" s="731"/>
      <c r="M120" s="70" t="str">
        <f>IFERROR(INDEX('Controles de Corrupción'!$C$10:$AZ$249,MATCH(A120,'Controles de Corrupción'!$B$10:$B$249,0),4),"")</f>
        <v/>
      </c>
      <c r="N120" s="70" t="str">
        <f>IFERROR(INDEX('Controles de Corrupción'!$C$10:$AZ$249,MATCH(A120,'Controles de Corrupción'!$B$10:$B$249,0),40),"")</f>
        <v/>
      </c>
      <c r="O120" s="70" t="str">
        <f>IFERROR(INDEX('Controles de Corrupción'!$C$10:$AZ$249,MATCH(A120,'Controles de Corrupción'!$B$10:$B$249,0),41),"")</f>
        <v/>
      </c>
      <c r="P120" s="70" t="str">
        <f>IFERROR(INDEX('Controles de Corrupción'!$C$10:$AZ$249,MATCH(A120,'Controles de Corrupción'!$B$10:$B$249,0),42),"")</f>
        <v/>
      </c>
      <c r="Q120" s="62" t="str">
        <f>IFERROR(INDEX('Controles de Corrupción'!$C$10:$AZ$249,MATCH(A120,'Controles de Corrupción'!$B$10:$B$249,0),47),"")</f>
        <v/>
      </c>
    </row>
    <row r="121" spans="1:17" ht="50.25" customHeight="1" x14ac:dyDescent="0.25">
      <c r="A121" s="118" t="s">
        <v>653</v>
      </c>
      <c r="B121" s="837"/>
      <c r="C121" s="840" t="str">
        <f>IFERROR(INDEX('Riesgos de Corrupción'!$B$11:$BN$100,MATCH('Mapa Riesgo Corrupción'!B121,'Riesgos de Corrupción'!$B$11:$B$100,0),2),"")</f>
        <v/>
      </c>
      <c r="D121" s="728" t="str">
        <f>IFERROR(INDEX('Riesgos de Corrupción'!$B$11:$BN$100,MATCH('Mapa Riesgo Corrupción'!B121,'Riesgos de Corrupción'!$B$11:$B$100,0),4),"")</f>
        <v/>
      </c>
      <c r="E121" s="842" t="str">
        <f>IFERROR(INDEX('Riesgos de Corrupción'!$B$11:$BN$100,MATCH('Mapa Riesgo Corrupción'!B121,'Riesgos de Corrupción'!$B$11:$B$100,0),5),"")</f>
        <v/>
      </c>
      <c r="F121" s="730" t="str">
        <f>IFERROR(INDEX('Riesgos de Corrupción'!$B$11:$BN$100,MATCH('Mapa Riesgo Corrupción'!B121,'Riesgos de Corrupción'!$B$11:$B$100,0),18),"")</f>
        <v/>
      </c>
      <c r="G121" s="730" t="str">
        <f>IFERROR(INDEX('Riesgos de Corrupción'!$B$11:$BN$100,MATCH('Mapa Riesgo Corrupción'!B121,'Riesgos de Corrupción'!$B$11:$B$100,0),63),"")</f>
        <v/>
      </c>
      <c r="H121" s="835" t="str">
        <f>IFERROR(INDEX('Riesgos de Corrupción'!$B$11:$BN$100,MATCH('Mapa Riesgo Corrupción'!B121,'Riesgos de Corrupción'!$B$11:$B$100,0),64),"")</f>
        <v/>
      </c>
      <c r="I121" s="730" t="str">
        <f>IFERROR(INDEX('Controles de Corrupción'!$C$10:$AZ$249,MATCH('Mapa Riesgo Corrupción'!B121,'Controles de Corrupción'!$C$10:$C$249,0),33),"")</f>
        <v/>
      </c>
      <c r="J121" s="730" t="str">
        <f>IFERROR(INDEX('Controles de Corrupción'!$C$10:$AZ$249,MATCH('Mapa Riesgo Corrupción'!B121,'Controles de Corrupción'!$C$10:$C$249,0),36),"")</f>
        <v/>
      </c>
      <c r="K121" s="730" t="str">
        <f>IFERROR(INDEX('Controles de Corrupción'!$C$10:$AZ$249,MATCH('Mapa Riesgo Corrupción'!B121,'Controles de Corrupción'!$C$10:$C$249,0),37),"")</f>
        <v/>
      </c>
      <c r="L121" s="730" t="str">
        <f>IFERROR(INDEX('Controles de Corrupción'!$C$10:$AZ$249,MATCH('Mapa Riesgo Corrupción'!B121,'Controles de Corrupción'!$C$10:$C$249,0),38),"")</f>
        <v/>
      </c>
      <c r="M121" s="70" t="str">
        <f>IFERROR(INDEX('Controles de Corrupción'!$C$10:$AZ$249,MATCH(A121,'Controles de Corrupción'!$B$10:$B$249,0),4),"")</f>
        <v/>
      </c>
      <c r="N121" s="70" t="str">
        <f>IFERROR(INDEX('Controles de Corrupción'!$C$10:$AZ$249,MATCH(A121,'Controles de Corrupción'!$B$10:$B$249,0),40),"")</f>
        <v/>
      </c>
      <c r="O121" s="70" t="str">
        <f>IFERROR(INDEX('Controles de Corrupción'!$C$10:$AZ$249,MATCH(A121,'Controles de Corrupción'!$B$10:$B$249,0),41),"")</f>
        <v/>
      </c>
      <c r="P121" s="70" t="str">
        <f>IFERROR(INDEX('Controles de Corrupción'!$C$10:$AZ$249,MATCH(A121,'Controles de Corrupción'!$B$10:$B$249,0),42),"")</f>
        <v/>
      </c>
      <c r="Q121" s="62" t="str">
        <f>IFERROR(INDEX('Controles de Corrupción'!$C$10:$AZ$249,MATCH(A121,'Controles de Corrupción'!$B$10:$B$249,0),47),"")</f>
        <v/>
      </c>
    </row>
    <row r="122" spans="1:17" ht="50.25" customHeight="1" x14ac:dyDescent="0.25">
      <c r="A122" s="118" t="s">
        <v>654</v>
      </c>
      <c r="B122" s="838"/>
      <c r="C122" s="841"/>
      <c r="D122" s="729"/>
      <c r="E122" s="843"/>
      <c r="F122" s="731"/>
      <c r="G122" s="731"/>
      <c r="H122" s="836"/>
      <c r="I122" s="731"/>
      <c r="J122" s="731"/>
      <c r="K122" s="731"/>
      <c r="L122" s="731"/>
      <c r="M122" s="70" t="str">
        <f>IFERROR(INDEX('Controles de Corrupción'!$C$10:$AZ$249,MATCH(A122,'Controles de Corrupción'!$B$10:$B$249,0),4),"")</f>
        <v/>
      </c>
      <c r="N122" s="70" t="str">
        <f>IFERROR(INDEX('Controles de Corrupción'!$C$10:$AZ$249,MATCH(A122,'Controles de Corrupción'!$B$10:$B$249,0),40),"")</f>
        <v/>
      </c>
      <c r="O122" s="70" t="str">
        <f>IFERROR(INDEX('Controles de Corrupción'!$C$10:$AZ$249,MATCH(A122,'Controles de Corrupción'!$B$10:$B$249,0),41),"")</f>
        <v/>
      </c>
      <c r="P122" s="70" t="str">
        <f>IFERROR(INDEX('Controles de Corrupción'!$C$10:$AZ$249,MATCH(A122,'Controles de Corrupción'!$B$10:$B$249,0),42),"")</f>
        <v/>
      </c>
      <c r="Q122" s="62" t="str">
        <f>IFERROR(INDEX('Controles de Corrupción'!$C$10:$AZ$249,MATCH(A122,'Controles de Corrupción'!$B$10:$B$249,0),47),"")</f>
        <v/>
      </c>
    </row>
    <row r="123" spans="1:17" ht="50.25" customHeight="1" x14ac:dyDescent="0.25">
      <c r="A123" s="118" t="s">
        <v>655</v>
      </c>
      <c r="B123" s="838"/>
      <c r="C123" s="841"/>
      <c r="D123" s="729"/>
      <c r="E123" s="843"/>
      <c r="F123" s="731"/>
      <c r="G123" s="731"/>
      <c r="H123" s="836"/>
      <c r="I123" s="731"/>
      <c r="J123" s="731"/>
      <c r="K123" s="731"/>
      <c r="L123" s="731"/>
      <c r="M123" s="70" t="str">
        <f>IFERROR(INDEX('Controles de Corrupción'!$C$10:$AZ$249,MATCH(A123,'Controles de Corrupción'!$B$10:$B$249,0),4),"")</f>
        <v/>
      </c>
      <c r="N123" s="70" t="str">
        <f>IFERROR(INDEX('Controles de Corrupción'!$C$10:$AZ$249,MATCH(A123,'Controles de Corrupción'!$B$10:$B$249,0),40),"")</f>
        <v/>
      </c>
      <c r="O123" s="70" t="str">
        <f>IFERROR(INDEX('Controles de Corrupción'!$C$10:$AZ$249,MATCH(A123,'Controles de Corrupción'!$B$10:$B$249,0),41),"")</f>
        <v/>
      </c>
      <c r="P123" s="70" t="str">
        <f>IFERROR(INDEX('Controles de Corrupción'!$C$10:$AZ$249,MATCH(A123,'Controles de Corrupción'!$B$10:$B$249,0),42),"")</f>
        <v/>
      </c>
      <c r="Q123" s="62" t="str">
        <f>IFERROR(INDEX('Controles de Corrupción'!$C$10:$AZ$249,MATCH(A123,'Controles de Corrupción'!$B$10:$B$249,0),47),"")</f>
        <v/>
      </c>
    </row>
    <row r="124" spans="1:17" ht="50.25" customHeight="1" x14ac:dyDescent="0.25">
      <c r="A124" s="118" t="s">
        <v>656</v>
      </c>
      <c r="B124" s="838"/>
      <c r="C124" s="841"/>
      <c r="D124" s="729"/>
      <c r="E124" s="843"/>
      <c r="F124" s="731"/>
      <c r="G124" s="731"/>
      <c r="H124" s="836"/>
      <c r="I124" s="731"/>
      <c r="J124" s="731"/>
      <c r="K124" s="731"/>
      <c r="L124" s="731"/>
      <c r="M124" s="70" t="str">
        <f>IFERROR(INDEX('Controles de Corrupción'!$C$10:$AZ$249,MATCH(A124,'Controles de Corrupción'!$B$10:$B$249,0),4),"")</f>
        <v/>
      </c>
      <c r="N124" s="70" t="str">
        <f>IFERROR(INDEX('Controles de Corrupción'!$C$10:$AZ$249,MATCH(A124,'Controles de Corrupción'!$B$10:$B$249,0),40),"")</f>
        <v/>
      </c>
      <c r="O124" s="70" t="str">
        <f>IFERROR(INDEX('Controles de Corrupción'!$C$10:$AZ$249,MATCH(A124,'Controles de Corrupción'!$B$10:$B$249,0),41),"")</f>
        <v/>
      </c>
      <c r="P124" s="70" t="str">
        <f>IFERROR(INDEX('Controles de Corrupción'!$C$10:$AZ$249,MATCH(A124,'Controles de Corrupción'!$B$10:$B$249,0),42),"")</f>
        <v/>
      </c>
      <c r="Q124" s="62" t="str">
        <f>IFERROR(INDEX('Controles de Corrupción'!$C$10:$AZ$249,MATCH(A124,'Controles de Corrupción'!$B$10:$B$249,0),47),"")</f>
        <v/>
      </c>
    </row>
    <row r="125" spans="1:17" ht="50.25" customHeight="1" x14ac:dyDescent="0.25">
      <c r="A125" s="118" t="s">
        <v>657</v>
      </c>
      <c r="B125" s="838"/>
      <c r="C125" s="841"/>
      <c r="D125" s="729"/>
      <c r="E125" s="843"/>
      <c r="F125" s="731"/>
      <c r="G125" s="731"/>
      <c r="H125" s="836"/>
      <c r="I125" s="731"/>
      <c r="J125" s="731"/>
      <c r="K125" s="731"/>
      <c r="L125" s="731"/>
      <c r="M125" s="70" t="str">
        <f>IFERROR(INDEX('Controles de Corrupción'!$C$10:$AZ$249,MATCH(A125,'Controles de Corrupción'!$B$10:$B$249,0),4),"")</f>
        <v/>
      </c>
      <c r="N125" s="70" t="str">
        <f>IFERROR(INDEX('Controles de Corrupción'!$C$10:$AZ$249,MATCH(A125,'Controles de Corrupción'!$B$10:$B$249,0),40),"")</f>
        <v/>
      </c>
      <c r="O125" s="70" t="str">
        <f>IFERROR(INDEX('Controles de Corrupción'!$C$10:$AZ$249,MATCH(A125,'Controles de Corrupción'!$B$10:$B$249,0),41),"")</f>
        <v/>
      </c>
      <c r="P125" s="70" t="str">
        <f>IFERROR(INDEX('Controles de Corrupción'!$C$10:$AZ$249,MATCH(A125,'Controles de Corrupción'!$B$10:$B$249,0),42),"")</f>
        <v/>
      </c>
      <c r="Q125" s="62" t="str">
        <f>IFERROR(INDEX('Controles de Corrupción'!$C$10:$AZ$249,MATCH(A125,'Controles de Corrupción'!$B$10:$B$249,0),47),"")</f>
        <v/>
      </c>
    </row>
    <row r="126" spans="1:17" ht="50.25" customHeight="1" x14ac:dyDescent="0.25">
      <c r="A126" s="118" t="s">
        <v>658</v>
      </c>
      <c r="B126" s="839"/>
      <c r="C126" s="841"/>
      <c r="D126" s="729"/>
      <c r="E126" s="843"/>
      <c r="F126" s="731"/>
      <c r="G126" s="731"/>
      <c r="H126" s="732"/>
      <c r="I126" s="731"/>
      <c r="J126" s="731"/>
      <c r="K126" s="731"/>
      <c r="L126" s="731"/>
      <c r="M126" s="70" t="str">
        <f>IFERROR(INDEX('Controles de Corrupción'!$C$10:$AZ$249,MATCH(A126,'Controles de Corrupción'!$B$10:$B$249,0),4),"")</f>
        <v/>
      </c>
      <c r="N126" s="70" t="str">
        <f>IFERROR(INDEX('Controles de Corrupción'!$C$10:$AZ$249,MATCH(A126,'Controles de Corrupción'!$B$10:$B$249,0),40),"")</f>
        <v/>
      </c>
      <c r="O126" s="70" t="str">
        <f>IFERROR(INDEX('Controles de Corrupción'!$C$10:$AZ$249,MATCH(A126,'Controles de Corrupción'!$B$10:$B$249,0),41),"")</f>
        <v/>
      </c>
      <c r="P126" s="70" t="str">
        <f>IFERROR(INDEX('Controles de Corrupción'!$C$10:$AZ$249,MATCH(A126,'Controles de Corrupción'!$B$10:$B$249,0),42),"")</f>
        <v/>
      </c>
      <c r="Q126" s="62" t="str">
        <f>IFERROR(INDEX('Controles de Corrupción'!$C$10:$AZ$249,MATCH(A126,'Controles de Corrupción'!$B$10:$B$249,0),47),"")</f>
        <v/>
      </c>
    </row>
    <row r="127" spans="1:17" ht="50.25" customHeight="1" x14ac:dyDescent="0.25">
      <c r="A127" s="118" t="s">
        <v>659</v>
      </c>
      <c r="B127" s="837"/>
      <c r="C127" s="840" t="str">
        <f>IFERROR(INDEX('Riesgos de Corrupción'!$B$11:$BN$100,MATCH('Mapa Riesgo Corrupción'!B127,'Riesgos de Corrupción'!$B$11:$B$100,0),2),"")</f>
        <v/>
      </c>
      <c r="D127" s="728" t="str">
        <f>IFERROR(INDEX('Riesgos de Corrupción'!$B$11:$BN$100,MATCH('Mapa Riesgo Corrupción'!B127,'Riesgos de Corrupción'!$B$11:$B$100,0),4),"")</f>
        <v/>
      </c>
      <c r="E127" s="842" t="str">
        <f>IFERROR(INDEX('Riesgos de Corrupción'!$B$11:$BN$100,MATCH('Mapa Riesgo Corrupción'!B127,'Riesgos de Corrupción'!$B$11:$B$100,0),5),"")</f>
        <v/>
      </c>
      <c r="F127" s="730" t="str">
        <f>IFERROR(INDEX('Riesgos de Corrupción'!$B$11:$BN$100,MATCH('Mapa Riesgo Corrupción'!B127,'Riesgos de Corrupción'!$B$11:$B$100,0),18),"")</f>
        <v/>
      </c>
      <c r="G127" s="730" t="str">
        <f>IFERROR(INDEX('Riesgos de Corrupción'!$B$11:$BN$100,MATCH('Mapa Riesgo Corrupción'!B127,'Riesgos de Corrupción'!$B$11:$B$100,0),63),"")</f>
        <v/>
      </c>
      <c r="H127" s="835" t="str">
        <f>IFERROR(INDEX('Riesgos de Corrupción'!$B$11:$BN$100,MATCH('Mapa Riesgo Corrupción'!B127,'Riesgos de Corrupción'!$B$11:$B$100,0),64),"")</f>
        <v/>
      </c>
      <c r="I127" s="730" t="str">
        <f>IFERROR(INDEX('Controles de Corrupción'!$C$10:$AZ$249,MATCH('Mapa Riesgo Corrupción'!B127,'Controles de Corrupción'!$C$10:$C$249,0),33),"")</f>
        <v/>
      </c>
      <c r="J127" s="730" t="str">
        <f>IFERROR(INDEX('Controles de Corrupción'!$C$10:$AZ$249,MATCH('Mapa Riesgo Corrupción'!B127,'Controles de Corrupción'!$C$10:$C$249,0),36),"")</f>
        <v/>
      </c>
      <c r="K127" s="730" t="str">
        <f>IFERROR(INDEX('Controles de Corrupción'!$C$10:$AZ$249,MATCH('Mapa Riesgo Corrupción'!B127,'Controles de Corrupción'!$C$10:$C$249,0),37),"")</f>
        <v/>
      </c>
      <c r="L127" s="730" t="str">
        <f>IFERROR(INDEX('Controles de Corrupción'!$C$10:$AZ$249,MATCH('Mapa Riesgo Corrupción'!B127,'Controles de Corrupción'!$C$10:$C$249,0),38),"")</f>
        <v/>
      </c>
      <c r="M127" s="70" t="str">
        <f>IFERROR(INDEX('Controles de Corrupción'!$C$10:$AZ$249,MATCH(A127,'Controles de Corrupción'!$B$10:$B$249,0),4),"")</f>
        <v/>
      </c>
      <c r="N127" s="70" t="str">
        <f>IFERROR(INDEX('Controles de Corrupción'!$C$10:$AZ$249,MATCH(A127,'Controles de Corrupción'!$B$10:$B$249,0),40),"")</f>
        <v/>
      </c>
      <c r="O127" s="70" t="str">
        <f>IFERROR(INDEX('Controles de Corrupción'!$C$10:$AZ$249,MATCH(A127,'Controles de Corrupción'!$B$10:$B$249,0),41),"")</f>
        <v/>
      </c>
      <c r="P127" s="70" t="str">
        <f>IFERROR(INDEX('Controles de Corrupción'!$C$10:$AZ$249,MATCH(A127,'Controles de Corrupción'!$B$10:$B$249,0),42),"")</f>
        <v/>
      </c>
      <c r="Q127" s="62" t="str">
        <f>IFERROR(INDEX('Controles de Corrupción'!$C$10:$AZ$249,MATCH(A127,'Controles de Corrupción'!$B$10:$B$249,0),47),"")</f>
        <v/>
      </c>
    </row>
    <row r="128" spans="1:17" ht="50.25" customHeight="1" x14ac:dyDescent="0.25">
      <c r="A128" s="118" t="s">
        <v>660</v>
      </c>
      <c r="B128" s="838"/>
      <c r="C128" s="841"/>
      <c r="D128" s="729"/>
      <c r="E128" s="843"/>
      <c r="F128" s="731"/>
      <c r="G128" s="731"/>
      <c r="H128" s="836"/>
      <c r="I128" s="731"/>
      <c r="J128" s="731"/>
      <c r="K128" s="731"/>
      <c r="L128" s="731"/>
      <c r="M128" s="70" t="str">
        <f>IFERROR(INDEX('Controles de Corrupción'!$C$10:$AZ$249,MATCH(A128,'Controles de Corrupción'!$B$10:$B$249,0),4),"")</f>
        <v/>
      </c>
      <c r="N128" s="70" t="str">
        <f>IFERROR(INDEX('Controles de Corrupción'!$C$10:$AZ$249,MATCH(A128,'Controles de Corrupción'!$B$10:$B$249,0),40),"")</f>
        <v/>
      </c>
      <c r="O128" s="70" t="str">
        <f>IFERROR(INDEX('Controles de Corrupción'!$C$10:$AZ$249,MATCH(A128,'Controles de Corrupción'!$B$10:$B$249,0),41),"")</f>
        <v/>
      </c>
      <c r="P128" s="70" t="str">
        <f>IFERROR(INDEX('Controles de Corrupción'!$C$10:$AZ$249,MATCH(A128,'Controles de Corrupción'!$B$10:$B$249,0),42),"")</f>
        <v/>
      </c>
      <c r="Q128" s="62" t="str">
        <f>IFERROR(INDEX('Controles de Corrupción'!$C$10:$AZ$249,MATCH(A128,'Controles de Corrupción'!$B$10:$B$249,0),47),"")</f>
        <v/>
      </c>
    </row>
    <row r="129" spans="1:17" ht="50.25" customHeight="1" x14ac:dyDescent="0.25">
      <c r="A129" s="118" t="s">
        <v>661</v>
      </c>
      <c r="B129" s="838"/>
      <c r="C129" s="841"/>
      <c r="D129" s="729"/>
      <c r="E129" s="843"/>
      <c r="F129" s="731"/>
      <c r="G129" s="731"/>
      <c r="H129" s="836"/>
      <c r="I129" s="731"/>
      <c r="J129" s="731"/>
      <c r="K129" s="731"/>
      <c r="L129" s="731"/>
      <c r="M129" s="70" t="str">
        <f>IFERROR(INDEX('Controles de Corrupción'!$C$10:$AZ$249,MATCH(A129,'Controles de Corrupción'!$B$10:$B$249,0),4),"")</f>
        <v/>
      </c>
      <c r="N129" s="70" t="str">
        <f>IFERROR(INDEX('Controles de Corrupción'!$C$10:$AZ$249,MATCH(A129,'Controles de Corrupción'!$B$10:$B$249,0),40),"")</f>
        <v/>
      </c>
      <c r="O129" s="70" t="str">
        <f>IFERROR(INDEX('Controles de Corrupción'!$C$10:$AZ$249,MATCH(A129,'Controles de Corrupción'!$B$10:$B$249,0),41),"")</f>
        <v/>
      </c>
      <c r="P129" s="70" t="str">
        <f>IFERROR(INDEX('Controles de Corrupción'!$C$10:$AZ$249,MATCH(A129,'Controles de Corrupción'!$B$10:$B$249,0),42),"")</f>
        <v/>
      </c>
      <c r="Q129" s="62" t="str">
        <f>IFERROR(INDEX('Controles de Corrupción'!$C$10:$AZ$249,MATCH(A129,'Controles de Corrupción'!$B$10:$B$249,0),47),"")</f>
        <v/>
      </c>
    </row>
    <row r="130" spans="1:17" ht="50.25" customHeight="1" x14ac:dyDescent="0.25">
      <c r="A130" s="118" t="s">
        <v>662</v>
      </c>
      <c r="B130" s="838"/>
      <c r="C130" s="841"/>
      <c r="D130" s="729"/>
      <c r="E130" s="843"/>
      <c r="F130" s="731"/>
      <c r="G130" s="731"/>
      <c r="H130" s="836"/>
      <c r="I130" s="731"/>
      <c r="J130" s="731"/>
      <c r="K130" s="731"/>
      <c r="L130" s="731"/>
      <c r="M130" s="70" t="str">
        <f>IFERROR(INDEX('Controles de Corrupción'!$C$10:$AZ$249,MATCH(A130,'Controles de Corrupción'!$B$10:$B$249,0),4),"")</f>
        <v/>
      </c>
      <c r="N130" s="70" t="str">
        <f>IFERROR(INDEX('Controles de Corrupción'!$C$10:$AZ$249,MATCH(A130,'Controles de Corrupción'!$B$10:$B$249,0),40),"")</f>
        <v/>
      </c>
      <c r="O130" s="70" t="str">
        <f>IFERROR(INDEX('Controles de Corrupción'!$C$10:$AZ$249,MATCH(A130,'Controles de Corrupción'!$B$10:$B$249,0),41),"")</f>
        <v/>
      </c>
      <c r="P130" s="70" t="str">
        <f>IFERROR(INDEX('Controles de Corrupción'!$C$10:$AZ$249,MATCH(A130,'Controles de Corrupción'!$B$10:$B$249,0),42),"")</f>
        <v/>
      </c>
      <c r="Q130" s="62" t="str">
        <f>IFERROR(INDEX('Controles de Corrupción'!$C$10:$AZ$249,MATCH(A130,'Controles de Corrupción'!$B$10:$B$249,0),47),"")</f>
        <v/>
      </c>
    </row>
    <row r="131" spans="1:17" ht="50.25" customHeight="1" x14ac:dyDescent="0.25">
      <c r="A131" s="118" t="s">
        <v>663</v>
      </c>
      <c r="B131" s="838"/>
      <c r="C131" s="841"/>
      <c r="D131" s="729"/>
      <c r="E131" s="843"/>
      <c r="F131" s="731"/>
      <c r="G131" s="731"/>
      <c r="H131" s="836"/>
      <c r="I131" s="731"/>
      <c r="J131" s="731"/>
      <c r="K131" s="731"/>
      <c r="L131" s="731"/>
      <c r="M131" s="70" t="str">
        <f>IFERROR(INDEX('Controles de Corrupción'!$C$10:$AZ$249,MATCH(A131,'Controles de Corrupción'!$B$10:$B$249,0),4),"")</f>
        <v/>
      </c>
      <c r="N131" s="70" t="str">
        <f>IFERROR(INDEX('Controles de Corrupción'!$C$10:$AZ$249,MATCH(A131,'Controles de Corrupción'!$B$10:$B$249,0),40),"")</f>
        <v/>
      </c>
      <c r="O131" s="70" t="str">
        <f>IFERROR(INDEX('Controles de Corrupción'!$C$10:$AZ$249,MATCH(A131,'Controles de Corrupción'!$B$10:$B$249,0),41),"")</f>
        <v/>
      </c>
      <c r="P131" s="70" t="str">
        <f>IFERROR(INDEX('Controles de Corrupción'!$C$10:$AZ$249,MATCH(A131,'Controles de Corrupción'!$B$10:$B$249,0),42),"")</f>
        <v/>
      </c>
      <c r="Q131" s="62" t="str">
        <f>IFERROR(INDEX('Controles de Corrupción'!$C$10:$AZ$249,MATCH(A131,'Controles de Corrupción'!$B$10:$B$249,0),47),"")</f>
        <v/>
      </c>
    </row>
    <row r="132" spans="1:17" ht="50.25" customHeight="1" x14ac:dyDescent="0.25">
      <c r="A132" s="118" t="s">
        <v>664</v>
      </c>
      <c r="B132" s="839"/>
      <c r="C132" s="841"/>
      <c r="D132" s="729"/>
      <c r="E132" s="843"/>
      <c r="F132" s="731"/>
      <c r="G132" s="731"/>
      <c r="H132" s="732"/>
      <c r="I132" s="731"/>
      <c r="J132" s="731"/>
      <c r="K132" s="731"/>
      <c r="L132" s="731"/>
      <c r="M132" s="70" t="str">
        <f>IFERROR(INDEX('Controles de Corrupción'!$C$10:$AZ$249,MATCH(A132,'Controles de Corrupción'!$B$10:$B$249,0),4),"")</f>
        <v/>
      </c>
      <c r="N132" s="70" t="str">
        <f>IFERROR(INDEX('Controles de Corrupción'!$C$10:$AZ$249,MATCH(A132,'Controles de Corrupción'!$B$10:$B$249,0),40),"")</f>
        <v/>
      </c>
      <c r="O132" s="70" t="str">
        <f>IFERROR(INDEX('Controles de Corrupción'!$C$10:$AZ$249,MATCH(A132,'Controles de Corrupción'!$B$10:$B$249,0),41),"")</f>
        <v/>
      </c>
      <c r="P132" s="70" t="str">
        <f>IFERROR(INDEX('Controles de Corrupción'!$C$10:$AZ$249,MATCH(A132,'Controles de Corrupción'!$B$10:$B$249,0),42),"")</f>
        <v/>
      </c>
      <c r="Q132" s="62" t="str">
        <f>IFERROR(INDEX('Controles de Corrupción'!$C$10:$AZ$249,MATCH(A132,'Controles de Corrupción'!$B$10:$B$249,0),47),"")</f>
        <v/>
      </c>
    </row>
    <row r="133" spans="1:17" ht="50.25" customHeight="1" x14ac:dyDescent="0.25">
      <c r="A133" s="118" t="s">
        <v>666</v>
      </c>
      <c r="B133" s="837"/>
      <c r="C133" s="840" t="str">
        <f>IFERROR(INDEX('Riesgos de Corrupción'!$B$11:$BN$100,MATCH('Mapa Riesgo Corrupción'!B133,'Riesgos de Corrupción'!$B$11:$B$100,0),2),"")</f>
        <v/>
      </c>
      <c r="D133" s="728" t="str">
        <f>IFERROR(INDEX('Riesgos de Corrupción'!$B$11:$BN$100,MATCH('Mapa Riesgo Corrupción'!B133,'Riesgos de Corrupción'!$B$11:$B$100,0),4),"")</f>
        <v/>
      </c>
      <c r="E133" s="842" t="str">
        <f>IFERROR(INDEX('Riesgos de Corrupción'!$B$11:$BN$100,MATCH('Mapa Riesgo Corrupción'!B133,'Riesgos de Corrupción'!$B$11:$B$100,0),5),"")</f>
        <v/>
      </c>
      <c r="F133" s="730" t="str">
        <f>IFERROR(INDEX('Riesgos de Corrupción'!$B$11:$BN$100,MATCH('Mapa Riesgo Corrupción'!B133,'Riesgos de Corrupción'!$B$11:$B$100,0),18),"")</f>
        <v/>
      </c>
      <c r="G133" s="730" t="str">
        <f>IFERROR(INDEX('Riesgos de Corrupción'!$B$11:$BN$100,MATCH('Mapa Riesgo Corrupción'!B133,'Riesgos de Corrupción'!$B$11:$B$100,0),63),"")</f>
        <v/>
      </c>
      <c r="H133" s="835" t="str">
        <f>IFERROR(INDEX('Riesgos de Corrupción'!$B$11:$BN$100,MATCH('Mapa Riesgo Corrupción'!B133,'Riesgos de Corrupción'!$B$11:$B$100,0),64),"")</f>
        <v/>
      </c>
      <c r="I133" s="730" t="str">
        <f>IFERROR(INDEX('Controles de Corrupción'!$C$10:$AZ$249,MATCH('Mapa Riesgo Corrupción'!B133,'Controles de Corrupción'!$C$10:$C$249,0),33),"")</f>
        <v/>
      </c>
      <c r="J133" s="730" t="str">
        <f>IFERROR(INDEX('Controles de Corrupción'!$C$10:$AZ$249,MATCH('Mapa Riesgo Corrupción'!B133,'Controles de Corrupción'!$C$10:$C$249,0),36),"")</f>
        <v/>
      </c>
      <c r="K133" s="730" t="str">
        <f>IFERROR(INDEX('Controles de Corrupción'!$C$10:$AZ$249,MATCH('Mapa Riesgo Corrupción'!B133,'Controles de Corrupción'!$C$10:$C$249,0),37),"")</f>
        <v/>
      </c>
      <c r="L133" s="730" t="str">
        <f>IFERROR(INDEX('Controles de Corrupción'!$C$10:$AZ$249,MATCH('Mapa Riesgo Corrupción'!B133,'Controles de Corrupción'!$C$10:$C$249,0),38),"")</f>
        <v/>
      </c>
      <c r="M133" s="70" t="str">
        <f>IFERROR(INDEX('Controles de Corrupción'!$C$10:$AZ$249,MATCH(A133,'Controles de Corrupción'!$B$10:$B$249,0),4),"")</f>
        <v/>
      </c>
      <c r="N133" s="70" t="str">
        <f>IFERROR(INDEX('Controles de Corrupción'!$C$10:$AZ$249,MATCH(A133,'Controles de Corrupción'!$B$10:$B$249,0),40),"")</f>
        <v/>
      </c>
      <c r="O133" s="70" t="str">
        <f>IFERROR(INDEX('Controles de Corrupción'!$C$10:$AZ$249,MATCH(A133,'Controles de Corrupción'!$B$10:$B$249,0),41),"")</f>
        <v/>
      </c>
      <c r="P133" s="70" t="str">
        <f>IFERROR(INDEX('Controles de Corrupción'!$C$10:$AZ$249,MATCH(A133,'Controles de Corrupción'!$B$10:$B$249,0),42),"")</f>
        <v/>
      </c>
      <c r="Q133" s="62" t="str">
        <f>IFERROR(INDEX('Controles de Corrupción'!$C$10:$AZ$249,MATCH(A133,'Controles de Corrupción'!$B$10:$B$249,0),47),"")</f>
        <v/>
      </c>
    </row>
    <row r="134" spans="1:17" ht="50.25" customHeight="1" x14ac:dyDescent="0.25">
      <c r="A134" s="118" t="s">
        <v>665</v>
      </c>
      <c r="B134" s="838"/>
      <c r="C134" s="841"/>
      <c r="D134" s="729"/>
      <c r="E134" s="843"/>
      <c r="F134" s="731"/>
      <c r="G134" s="731"/>
      <c r="H134" s="836"/>
      <c r="I134" s="731"/>
      <c r="J134" s="731"/>
      <c r="K134" s="731"/>
      <c r="L134" s="731"/>
      <c r="M134" s="70" t="str">
        <f>IFERROR(INDEX('Controles de Corrupción'!$C$10:$AZ$249,MATCH(A134,'Controles de Corrupción'!$B$10:$B$249,0),4),"")</f>
        <v/>
      </c>
      <c r="N134" s="70" t="str">
        <f>IFERROR(INDEX('Controles de Corrupción'!$C$10:$AZ$249,MATCH(A134,'Controles de Corrupción'!$B$10:$B$249,0),40),"")</f>
        <v/>
      </c>
      <c r="O134" s="70" t="str">
        <f>IFERROR(INDEX('Controles de Corrupción'!$C$10:$AZ$249,MATCH(A134,'Controles de Corrupción'!$B$10:$B$249,0),41),"")</f>
        <v/>
      </c>
      <c r="P134" s="70" t="str">
        <f>IFERROR(INDEX('Controles de Corrupción'!$C$10:$AZ$249,MATCH(A134,'Controles de Corrupción'!$B$10:$B$249,0),42),"")</f>
        <v/>
      </c>
      <c r="Q134" s="62" t="str">
        <f>IFERROR(INDEX('Controles de Corrupción'!$C$10:$AZ$249,MATCH(A134,'Controles de Corrupción'!$B$10:$B$249,0),47),"")</f>
        <v/>
      </c>
    </row>
    <row r="135" spans="1:17" ht="50.25" customHeight="1" x14ac:dyDescent="0.25">
      <c r="A135" s="118" t="s">
        <v>667</v>
      </c>
      <c r="B135" s="838"/>
      <c r="C135" s="841"/>
      <c r="D135" s="729"/>
      <c r="E135" s="843"/>
      <c r="F135" s="731"/>
      <c r="G135" s="731"/>
      <c r="H135" s="836"/>
      <c r="I135" s="731"/>
      <c r="J135" s="731"/>
      <c r="K135" s="731"/>
      <c r="L135" s="731"/>
      <c r="M135" s="70" t="str">
        <f>IFERROR(INDEX('Controles de Corrupción'!$C$10:$AZ$249,MATCH(A135,'Controles de Corrupción'!$B$10:$B$249,0),4),"")</f>
        <v/>
      </c>
      <c r="N135" s="70" t="str">
        <f>IFERROR(INDEX('Controles de Corrupción'!$C$10:$AZ$249,MATCH(A135,'Controles de Corrupción'!$B$10:$B$249,0),40),"")</f>
        <v/>
      </c>
      <c r="O135" s="70" t="str">
        <f>IFERROR(INDEX('Controles de Corrupción'!$C$10:$AZ$249,MATCH(A135,'Controles de Corrupción'!$B$10:$B$249,0),41),"")</f>
        <v/>
      </c>
      <c r="P135" s="70" t="str">
        <f>IFERROR(INDEX('Controles de Corrupción'!$C$10:$AZ$249,MATCH(A135,'Controles de Corrupción'!$B$10:$B$249,0),42),"")</f>
        <v/>
      </c>
      <c r="Q135" s="62" t="str">
        <f>IFERROR(INDEX('Controles de Corrupción'!$C$10:$AZ$249,MATCH(A135,'Controles de Corrupción'!$B$10:$B$249,0),47),"")</f>
        <v/>
      </c>
    </row>
    <row r="136" spans="1:17" ht="50.25" customHeight="1" x14ac:dyDescent="0.25">
      <c r="A136" s="118" t="s">
        <v>668</v>
      </c>
      <c r="B136" s="838"/>
      <c r="C136" s="841"/>
      <c r="D136" s="729"/>
      <c r="E136" s="843"/>
      <c r="F136" s="731"/>
      <c r="G136" s="731"/>
      <c r="H136" s="836"/>
      <c r="I136" s="731"/>
      <c r="J136" s="731"/>
      <c r="K136" s="731"/>
      <c r="L136" s="731"/>
      <c r="M136" s="70" t="str">
        <f>IFERROR(INDEX('Controles de Corrupción'!$C$10:$AZ$249,MATCH(A136,'Controles de Corrupción'!$B$10:$B$249,0),4),"")</f>
        <v/>
      </c>
      <c r="N136" s="70" t="str">
        <f>IFERROR(INDEX('Controles de Corrupción'!$C$10:$AZ$249,MATCH(A136,'Controles de Corrupción'!$B$10:$B$249,0),40),"")</f>
        <v/>
      </c>
      <c r="O136" s="70" t="str">
        <f>IFERROR(INDEX('Controles de Corrupción'!$C$10:$AZ$249,MATCH(A136,'Controles de Corrupción'!$B$10:$B$249,0),41),"")</f>
        <v/>
      </c>
      <c r="P136" s="70" t="str">
        <f>IFERROR(INDEX('Controles de Corrupción'!$C$10:$AZ$249,MATCH(A136,'Controles de Corrupción'!$B$10:$B$249,0),42),"")</f>
        <v/>
      </c>
      <c r="Q136" s="62" t="str">
        <f>IFERROR(INDEX('Controles de Corrupción'!$C$10:$AZ$249,MATCH(A136,'Controles de Corrupción'!$B$10:$B$249,0),47),"")</f>
        <v/>
      </c>
    </row>
    <row r="137" spans="1:17" ht="50.25" customHeight="1" x14ac:dyDescent="0.25">
      <c r="A137" s="118" t="s">
        <v>669</v>
      </c>
      <c r="B137" s="838"/>
      <c r="C137" s="841"/>
      <c r="D137" s="729"/>
      <c r="E137" s="843"/>
      <c r="F137" s="731"/>
      <c r="G137" s="731"/>
      <c r="H137" s="836"/>
      <c r="I137" s="731"/>
      <c r="J137" s="731"/>
      <c r="K137" s="731"/>
      <c r="L137" s="731"/>
      <c r="M137" s="70" t="str">
        <f>IFERROR(INDEX('Controles de Corrupción'!$C$10:$AZ$249,MATCH(A137,'Controles de Corrupción'!$B$10:$B$249,0),4),"")</f>
        <v/>
      </c>
      <c r="N137" s="70" t="str">
        <f>IFERROR(INDEX('Controles de Corrupción'!$C$10:$AZ$249,MATCH(A137,'Controles de Corrupción'!$B$10:$B$249,0),40),"")</f>
        <v/>
      </c>
      <c r="O137" s="70" t="str">
        <f>IFERROR(INDEX('Controles de Corrupción'!$C$10:$AZ$249,MATCH(A137,'Controles de Corrupción'!$B$10:$B$249,0),41),"")</f>
        <v/>
      </c>
      <c r="P137" s="70" t="str">
        <f>IFERROR(INDEX('Controles de Corrupción'!$C$10:$AZ$249,MATCH(A137,'Controles de Corrupción'!$B$10:$B$249,0),42),"")</f>
        <v/>
      </c>
      <c r="Q137" s="62" t="str">
        <f>IFERROR(INDEX('Controles de Corrupción'!$C$10:$AZ$249,MATCH(A137,'Controles de Corrupción'!$B$10:$B$249,0),47),"")</f>
        <v/>
      </c>
    </row>
    <row r="138" spans="1:17" ht="50.25" customHeight="1" x14ac:dyDescent="0.25">
      <c r="A138" s="118" t="s">
        <v>670</v>
      </c>
      <c r="B138" s="839"/>
      <c r="C138" s="841"/>
      <c r="D138" s="729"/>
      <c r="E138" s="843"/>
      <c r="F138" s="731"/>
      <c r="G138" s="731"/>
      <c r="H138" s="732"/>
      <c r="I138" s="731"/>
      <c r="J138" s="731"/>
      <c r="K138" s="731"/>
      <c r="L138" s="731"/>
      <c r="M138" s="70" t="str">
        <f>IFERROR(INDEX('Controles de Corrupción'!$C$10:$AZ$249,MATCH(A138,'Controles de Corrupción'!$B$10:$B$249,0),4),"")</f>
        <v/>
      </c>
      <c r="N138" s="70" t="str">
        <f>IFERROR(INDEX('Controles de Corrupción'!$C$10:$AZ$249,MATCH(A138,'Controles de Corrupción'!$B$10:$B$249,0),40),"")</f>
        <v/>
      </c>
      <c r="O138" s="70" t="str">
        <f>IFERROR(INDEX('Controles de Corrupción'!$C$10:$AZ$249,MATCH(A138,'Controles de Corrupción'!$B$10:$B$249,0),41),"")</f>
        <v/>
      </c>
      <c r="P138" s="70" t="str">
        <f>IFERROR(INDEX('Controles de Corrupción'!$C$10:$AZ$249,MATCH(A138,'Controles de Corrupción'!$B$10:$B$249,0),42),"")</f>
        <v/>
      </c>
      <c r="Q138" s="62" t="str">
        <f>IFERROR(INDEX('Controles de Corrupción'!$C$10:$AZ$249,MATCH(A138,'Controles de Corrupción'!$B$10:$B$249,0),47),"")</f>
        <v/>
      </c>
    </row>
    <row r="139" spans="1:17" ht="50.25" customHeight="1" x14ac:dyDescent="0.25">
      <c r="A139" s="118" t="s">
        <v>671</v>
      </c>
      <c r="B139" s="837"/>
      <c r="C139" s="840" t="str">
        <f>IFERROR(INDEX('Riesgos de Corrupción'!$B$11:$BN$100,MATCH('Mapa Riesgo Corrupción'!B139,'Riesgos de Corrupción'!$B$11:$B$100,0),2),"")</f>
        <v/>
      </c>
      <c r="D139" s="728" t="str">
        <f>IFERROR(INDEX('Riesgos de Corrupción'!$B$11:$BN$100,MATCH('Mapa Riesgo Corrupción'!B139,'Riesgos de Corrupción'!$B$11:$B$100,0),4),"")</f>
        <v/>
      </c>
      <c r="E139" s="842" t="str">
        <f>IFERROR(INDEX('Riesgos de Corrupción'!$B$11:$BN$100,MATCH('Mapa Riesgo Corrupción'!B139,'Riesgos de Corrupción'!$B$11:$B$100,0),5),"")</f>
        <v/>
      </c>
      <c r="F139" s="730" t="str">
        <f>IFERROR(INDEX('Riesgos de Corrupción'!$B$11:$BN$100,MATCH('Mapa Riesgo Corrupción'!B139,'Riesgos de Corrupción'!$B$11:$B$100,0),18),"")</f>
        <v/>
      </c>
      <c r="G139" s="730" t="str">
        <f>IFERROR(INDEX('Riesgos de Corrupción'!$B$11:$BN$100,MATCH('Mapa Riesgo Corrupción'!B139,'Riesgos de Corrupción'!$B$11:$B$100,0),63),"")</f>
        <v/>
      </c>
      <c r="H139" s="835" t="str">
        <f>IFERROR(INDEX('Riesgos de Corrupción'!$B$11:$BN$100,MATCH('Mapa Riesgo Corrupción'!B139,'Riesgos de Corrupción'!$B$11:$B$100,0),64),"")</f>
        <v/>
      </c>
      <c r="I139" s="730" t="str">
        <f>IFERROR(INDEX('Controles de Corrupción'!$C$10:$AZ$249,MATCH('Mapa Riesgo Corrupción'!B139,'Controles de Corrupción'!$C$10:$C$249,0),33),"")</f>
        <v/>
      </c>
      <c r="J139" s="730" t="str">
        <f>IFERROR(INDEX('Controles de Corrupción'!$C$10:$AZ$249,MATCH('Mapa Riesgo Corrupción'!B139,'Controles de Corrupción'!$C$10:$C$249,0),36),"")</f>
        <v/>
      </c>
      <c r="K139" s="730" t="str">
        <f>IFERROR(INDEX('Controles de Corrupción'!$C$10:$AZ$249,MATCH('Mapa Riesgo Corrupción'!B139,'Controles de Corrupción'!$C$10:$C$249,0),37),"")</f>
        <v/>
      </c>
      <c r="L139" s="730" t="str">
        <f>IFERROR(INDEX('Controles de Corrupción'!$C$10:$AZ$249,MATCH('Mapa Riesgo Corrupción'!B139,'Controles de Corrupción'!$C$10:$C$249,0),38),"")</f>
        <v/>
      </c>
      <c r="M139" s="70" t="str">
        <f>IFERROR(INDEX('Controles de Corrupción'!$C$10:$AZ$249,MATCH(A139,'Controles de Corrupción'!$B$10:$B$249,0),4),"")</f>
        <v/>
      </c>
      <c r="N139" s="70" t="str">
        <f>IFERROR(INDEX('Controles de Corrupción'!$C$10:$AZ$249,MATCH(A139,'Controles de Corrupción'!$B$10:$B$249,0),40),"")</f>
        <v/>
      </c>
      <c r="O139" s="70" t="str">
        <f>IFERROR(INDEX('Controles de Corrupción'!$C$10:$AZ$249,MATCH(A139,'Controles de Corrupción'!$B$10:$B$249,0),41),"")</f>
        <v/>
      </c>
      <c r="P139" s="70" t="str">
        <f>IFERROR(INDEX('Controles de Corrupción'!$C$10:$AZ$249,MATCH(A139,'Controles de Corrupción'!$B$10:$B$249,0),42),"")</f>
        <v/>
      </c>
      <c r="Q139" s="62" t="str">
        <f>IFERROR(INDEX('Controles de Corrupción'!$C$10:$AZ$249,MATCH(A139,'Controles de Corrupción'!$B$10:$B$249,0),47),"")</f>
        <v/>
      </c>
    </row>
    <row r="140" spans="1:17" ht="50.25" customHeight="1" x14ac:dyDescent="0.25">
      <c r="A140" s="118" t="s">
        <v>672</v>
      </c>
      <c r="B140" s="838"/>
      <c r="C140" s="841"/>
      <c r="D140" s="729"/>
      <c r="E140" s="843"/>
      <c r="F140" s="731"/>
      <c r="G140" s="731"/>
      <c r="H140" s="836"/>
      <c r="I140" s="731"/>
      <c r="J140" s="731"/>
      <c r="K140" s="731"/>
      <c r="L140" s="731"/>
      <c r="M140" s="70" t="str">
        <f>IFERROR(INDEX('Controles de Corrupción'!$C$10:$AZ$249,MATCH(A140,'Controles de Corrupción'!$B$10:$B$249,0),4),"")</f>
        <v/>
      </c>
      <c r="N140" s="70" t="str">
        <f>IFERROR(INDEX('Controles de Corrupción'!$C$10:$AZ$249,MATCH(A140,'Controles de Corrupción'!$B$10:$B$249,0),40),"")</f>
        <v/>
      </c>
      <c r="O140" s="70" t="str">
        <f>IFERROR(INDEX('Controles de Corrupción'!$C$10:$AZ$249,MATCH(A140,'Controles de Corrupción'!$B$10:$B$249,0),41),"")</f>
        <v/>
      </c>
      <c r="P140" s="70" t="str">
        <f>IFERROR(INDEX('Controles de Corrupción'!$C$10:$AZ$249,MATCH(A140,'Controles de Corrupción'!$B$10:$B$249,0),42),"")</f>
        <v/>
      </c>
      <c r="Q140" s="62" t="str">
        <f>IFERROR(INDEX('Controles de Corrupción'!$C$10:$AZ$249,MATCH(A140,'Controles de Corrupción'!$B$10:$B$249,0),47),"")</f>
        <v/>
      </c>
    </row>
    <row r="141" spans="1:17" ht="50.25" customHeight="1" x14ac:dyDescent="0.25">
      <c r="A141" s="118" t="s">
        <v>673</v>
      </c>
      <c r="B141" s="838"/>
      <c r="C141" s="841"/>
      <c r="D141" s="729"/>
      <c r="E141" s="843"/>
      <c r="F141" s="731"/>
      <c r="G141" s="731"/>
      <c r="H141" s="836"/>
      <c r="I141" s="731"/>
      <c r="J141" s="731"/>
      <c r="K141" s="731"/>
      <c r="L141" s="731"/>
      <c r="M141" s="70" t="str">
        <f>IFERROR(INDEX('Controles de Corrupción'!$C$10:$AZ$249,MATCH(A141,'Controles de Corrupción'!$B$10:$B$249,0),4),"")</f>
        <v/>
      </c>
      <c r="N141" s="70" t="str">
        <f>IFERROR(INDEX('Controles de Corrupción'!$C$10:$AZ$249,MATCH(A141,'Controles de Corrupción'!$B$10:$B$249,0),40),"")</f>
        <v/>
      </c>
      <c r="O141" s="70" t="str">
        <f>IFERROR(INDEX('Controles de Corrupción'!$C$10:$AZ$249,MATCH(A141,'Controles de Corrupción'!$B$10:$B$249,0),41),"")</f>
        <v/>
      </c>
      <c r="P141" s="70" t="str">
        <f>IFERROR(INDEX('Controles de Corrupción'!$C$10:$AZ$249,MATCH(A141,'Controles de Corrupción'!$B$10:$B$249,0),42),"")</f>
        <v/>
      </c>
      <c r="Q141" s="62" t="str">
        <f>IFERROR(INDEX('Controles de Corrupción'!$C$10:$AZ$249,MATCH(A141,'Controles de Corrupción'!$B$10:$B$249,0),47),"")</f>
        <v/>
      </c>
    </row>
    <row r="142" spans="1:17" ht="50.25" customHeight="1" x14ac:dyDescent="0.25">
      <c r="A142" s="118" t="s">
        <v>674</v>
      </c>
      <c r="B142" s="838"/>
      <c r="C142" s="841"/>
      <c r="D142" s="729"/>
      <c r="E142" s="843"/>
      <c r="F142" s="731"/>
      <c r="G142" s="731"/>
      <c r="H142" s="836"/>
      <c r="I142" s="731"/>
      <c r="J142" s="731"/>
      <c r="K142" s="731"/>
      <c r="L142" s="731"/>
      <c r="M142" s="70" t="str">
        <f>IFERROR(INDEX('Controles de Corrupción'!$C$10:$AZ$249,MATCH(A142,'Controles de Corrupción'!$B$10:$B$249,0),4),"")</f>
        <v/>
      </c>
      <c r="N142" s="70" t="str">
        <f>IFERROR(INDEX('Controles de Corrupción'!$C$10:$AZ$249,MATCH(A142,'Controles de Corrupción'!$B$10:$B$249,0),40),"")</f>
        <v/>
      </c>
      <c r="O142" s="70" t="str">
        <f>IFERROR(INDEX('Controles de Corrupción'!$C$10:$AZ$249,MATCH(A142,'Controles de Corrupción'!$B$10:$B$249,0),41),"")</f>
        <v/>
      </c>
      <c r="P142" s="70" t="str">
        <f>IFERROR(INDEX('Controles de Corrupción'!$C$10:$AZ$249,MATCH(A142,'Controles de Corrupción'!$B$10:$B$249,0),42),"")</f>
        <v/>
      </c>
      <c r="Q142" s="62" t="str">
        <f>IFERROR(INDEX('Controles de Corrupción'!$C$10:$AZ$249,MATCH(A142,'Controles de Corrupción'!$B$10:$B$249,0),47),"")</f>
        <v/>
      </c>
    </row>
    <row r="143" spans="1:17" ht="50.25" customHeight="1" x14ac:dyDescent="0.25">
      <c r="A143" s="118" t="s">
        <v>675</v>
      </c>
      <c r="B143" s="838"/>
      <c r="C143" s="841"/>
      <c r="D143" s="729"/>
      <c r="E143" s="843"/>
      <c r="F143" s="731"/>
      <c r="G143" s="731"/>
      <c r="H143" s="836"/>
      <c r="I143" s="731"/>
      <c r="J143" s="731"/>
      <c r="K143" s="731"/>
      <c r="L143" s="731"/>
      <c r="M143" s="70" t="str">
        <f>IFERROR(INDEX('Controles de Corrupción'!$C$10:$AZ$249,MATCH(A143,'Controles de Corrupción'!$B$10:$B$249,0),4),"")</f>
        <v/>
      </c>
      <c r="N143" s="70" t="str">
        <f>IFERROR(INDEX('Controles de Corrupción'!$C$10:$AZ$249,MATCH(A143,'Controles de Corrupción'!$B$10:$B$249,0),40),"")</f>
        <v/>
      </c>
      <c r="O143" s="70" t="str">
        <f>IFERROR(INDEX('Controles de Corrupción'!$C$10:$AZ$249,MATCH(A143,'Controles de Corrupción'!$B$10:$B$249,0),41),"")</f>
        <v/>
      </c>
      <c r="P143" s="70" t="str">
        <f>IFERROR(INDEX('Controles de Corrupción'!$C$10:$AZ$249,MATCH(A143,'Controles de Corrupción'!$B$10:$B$249,0),42),"")</f>
        <v/>
      </c>
      <c r="Q143" s="62" t="str">
        <f>IFERROR(INDEX('Controles de Corrupción'!$C$10:$AZ$249,MATCH(A143,'Controles de Corrupción'!$B$10:$B$249,0),47),"")</f>
        <v/>
      </c>
    </row>
    <row r="144" spans="1:17" ht="50.25" customHeight="1" x14ac:dyDescent="0.25">
      <c r="A144" s="118" t="s">
        <v>676</v>
      </c>
      <c r="B144" s="839"/>
      <c r="C144" s="841"/>
      <c r="D144" s="729"/>
      <c r="E144" s="843"/>
      <c r="F144" s="731"/>
      <c r="G144" s="731"/>
      <c r="H144" s="732"/>
      <c r="I144" s="731"/>
      <c r="J144" s="731"/>
      <c r="K144" s="731"/>
      <c r="L144" s="731"/>
      <c r="M144" s="70" t="str">
        <f>IFERROR(INDEX('Controles de Corrupción'!$C$10:$AZ$249,MATCH(A144,'Controles de Corrupción'!$B$10:$B$249,0),4),"")</f>
        <v/>
      </c>
      <c r="N144" s="70" t="str">
        <f>IFERROR(INDEX('Controles de Corrupción'!$C$10:$AZ$249,MATCH(A144,'Controles de Corrupción'!$B$10:$B$249,0),40),"")</f>
        <v/>
      </c>
      <c r="O144" s="70" t="str">
        <f>IFERROR(INDEX('Controles de Corrupción'!$C$10:$AZ$249,MATCH(A144,'Controles de Corrupción'!$B$10:$B$249,0),41),"")</f>
        <v/>
      </c>
      <c r="P144" s="70" t="str">
        <f>IFERROR(INDEX('Controles de Corrupción'!$C$10:$AZ$249,MATCH(A144,'Controles de Corrupción'!$B$10:$B$249,0),42),"")</f>
        <v/>
      </c>
      <c r="Q144" s="62" t="str">
        <f>IFERROR(INDEX('Controles de Corrupción'!$C$10:$AZ$249,MATCH(A144,'Controles de Corrupción'!$B$10:$B$249,0),47),"")</f>
        <v/>
      </c>
    </row>
    <row r="145" spans="1:17" ht="50.25" customHeight="1" x14ac:dyDescent="0.25">
      <c r="A145" s="118" t="s">
        <v>677</v>
      </c>
      <c r="B145" s="837"/>
      <c r="C145" s="840" t="str">
        <f>IFERROR(INDEX('Riesgos de Corrupción'!$B$11:$BN$100,MATCH('Mapa Riesgo Corrupción'!B145,'Riesgos de Corrupción'!$B$11:$B$100,0),2),"")</f>
        <v/>
      </c>
      <c r="D145" s="728" t="str">
        <f>IFERROR(INDEX('Riesgos de Corrupción'!$B$11:$BN$100,MATCH('Mapa Riesgo Corrupción'!B145,'Riesgos de Corrupción'!$B$11:$B$100,0),4),"")</f>
        <v/>
      </c>
      <c r="E145" s="842" t="str">
        <f>IFERROR(INDEX('Riesgos de Corrupción'!$B$11:$BN$100,MATCH('Mapa Riesgo Corrupción'!B145,'Riesgos de Corrupción'!$B$11:$B$100,0),5),"")</f>
        <v/>
      </c>
      <c r="F145" s="730" t="str">
        <f>IFERROR(INDEX('Riesgos de Corrupción'!$B$11:$BN$100,MATCH('Mapa Riesgo Corrupción'!B145,'Riesgos de Corrupción'!$B$11:$B$100,0),18),"")</f>
        <v/>
      </c>
      <c r="G145" s="730" t="str">
        <f>IFERROR(INDEX('Riesgos de Corrupción'!$B$11:$BN$100,MATCH('Mapa Riesgo Corrupción'!B145,'Riesgos de Corrupción'!$B$11:$B$100,0),63),"")</f>
        <v/>
      </c>
      <c r="H145" s="835" t="str">
        <f>IFERROR(INDEX('Riesgos de Corrupción'!$B$11:$BN$100,MATCH('Mapa Riesgo Corrupción'!B145,'Riesgos de Corrupción'!$B$11:$B$100,0),64),"")</f>
        <v/>
      </c>
      <c r="I145" s="730" t="str">
        <f>IFERROR(INDEX('Controles de Corrupción'!$C$10:$AZ$249,MATCH('Mapa Riesgo Corrupción'!B145,'Controles de Corrupción'!$C$10:$C$249,0),33),"")</f>
        <v/>
      </c>
      <c r="J145" s="730" t="str">
        <f>IFERROR(INDEX('Controles de Corrupción'!$C$10:$AZ$249,MATCH('Mapa Riesgo Corrupción'!B145,'Controles de Corrupción'!$C$10:$C$249,0),36),"")</f>
        <v/>
      </c>
      <c r="K145" s="730" t="str">
        <f>IFERROR(INDEX('Controles de Corrupción'!$C$10:$AZ$249,MATCH('Mapa Riesgo Corrupción'!B145,'Controles de Corrupción'!$C$10:$C$249,0),37),"")</f>
        <v/>
      </c>
      <c r="L145" s="730" t="str">
        <f>IFERROR(INDEX('Controles de Corrupción'!$C$10:$AZ$249,MATCH('Mapa Riesgo Corrupción'!B145,'Controles de Corrupción'!$C$10:$C$249,0),38),"")</f>
        <v/>
      </c>
      <c r="M145" s="70" t="str">
        <f>IFERROR(INDEX('Controles de Corrupción'!$C$10:$AZ$249,MATCH(A145,'Controles de Corrupción'!$B$10:$B$249,0),4),"")</f>
        <v/>
      </c>
      <c r="N145" s="70" t="str">
        <f>IFERROR(INDEX('Controles de Corrupción'!$C$10:$AZ$249,MATCH(A145,'Controles de Corrupción'!$B$10:$B$249,0),40),"")</f>
        <v/>
      </c>
      <c r="O145" s="70" t="str">
        <f>IFERROR(INDEX('Controles de Corrupción'!$C$10:$AZ$249,MATCH(A145,'Controles de Corrupción'!$B$10:$B$249,0),41),"")</f>
        <v/>
      </c>
      <c r="P145" s="70" t="str">
        <f>IFERROR(INDEX('Controles de Corrupción'!$C$10:$AZ$249,MATCH(A145,'Controles de Corrupción'!$B$10:$B$249,0),42),"")</f>
        <v/>
      </c>
      <c r="Q145" s="62" t="str">
        <f>IFERROR(INDEX('Controles de Corrupción'!$C$10:$AZ$249,MATCH(A145,'Controles de Corrupción'!$B$10:$B$249,0),47),"")</f>
        <v/>
      </c>
    </row>
    <row r="146" spans="1:17" ht="50.25" customHeight="1" x14ac:dyDescent="0.25">
      <c r="A146" s="118" t="s">
        <v>678</v>
      </c>
      <c r="B146" s="838"/>
      <c r="C146" s="841"/>
      <c r="D146" s="729"/>
      <c r="E146" s="843"/>
      <c r="F146" s="731"/>
      <c r="G146" s="731"/>
      <c r="H146" s="836"/>
      <c r="I146" s="731"/>
      <c r="J146" s="731"/>
      <c r="K146" s="731"/>
      <c r="L146" s="731"/>
      <c r="M146" s="70" t="str">
        <f>IFERROR(INDEX('Controles de Corrupción'!$C$10:$AZ$249,MATCH(A146,'Controles de Corrupción'!$B$10:$B$249,0),4),"")</f>
        <v/>
      </c>
      <c r="N146" s="70" t="str">
        <f>IFERROR(INDEX('Controles de Corrupción'!$C$10:$AZ$249,MATCH(A146,'Controles de Corrupción'!$B$10:$B$249,0),40),"")</f>
        <v/>
      </c>
      <c r="O146" s="70" t="str">
        <f>IFERROR(INDEX('Controles de Corrupción'!$C$10:$AZ$249,MATCH(A146,'Controles de Corrupción'!$B$10:$B$249,0),41),"")</f>
        <v/>
      </c>
      <c r="P146" s="70" t="str">
        <f>IFERROR(INDEX('Controles de Corrupción'!$C$10:$AZ$249,MATCH(A146,'Controles de Corrupción'!$B$10:$B$249,0),42),"")</f>
        <v/>
      </c>
      <c r="Q146" s="62" t="str">
        <f>IFERROR(INDEX('Controles de Corrupción'!$C$10:$AZ$249,MATCH(A146,'Controles de Corrupción'!$B$10:$B$249,0),47),"")</f>
        <v/>
      </c>
    </row>
    <row r="147" spans="1:17" ht="50.25" customHeight="1" x14ac:dyDescent="0.25">
      <c r="A147" s="118" t="s">
        <v>679</v>
      </c>
      <c r="B147" s="838"/>
      <c r="C147" s="841"/>
      <c r="D147" s="729"/>
      <c r="E147" s="843"/>
      <c r="F147" s="731"/>
      <c r="G147" s="731"/>
      <c r="H147" s="836"/>
      <c r="I147" s="731"/>
      <c r="J147" s="731"/>
      <c r="K147" s="731"/>
      <c r="L147" s="731"/>
      <c r="M147" s="70" t="str">
        <f>IFERROR(INDEX('Controles de Corrupción'!$C$10:$AZ$249,MATCH(A147,'Controles de Corrupción'!$B$10:$B$249,0),4),"")</f>
        <v/>
      </c>
      <c r="N147" s="70" t="str">
        <f>IFERROR(INDEX('Controles de Corrupción'!$C$10:$AZ$249,MATCH(A147,'Controles de Corrupción'!$B$10:$B$249,0),40),"")</f>
        <v/>
      </c>
      <c r="O147" s="70" t="str">
        <f>IFERROR(INDEX('Controles de Corrupción'!$C$10:$AZ$249,MATCH(A147,'Controles de Corrupción'!$B$10:$B$249,0),41),"")</f>
        <v/>
      </c>
      <c r="P147" s="70" t="str">
        <f>IFERROR(INDEX('Controles de Corrupción'!$C$10:$AZ$249,MATCH(A147,'Controles de Corrupción'!$B$10:$B$249,0),42),"")</f>
        <v/>
      </c>
      <c r="Q147" s="62" t="str">
        <f>IFERROR(INDEX('Controles de Corrupción'!$C$10:$AZ$249,MATCH(A147,'Controles de Corrupción'!$B$10:$B$249,0),47),"")</f>
        <v/>
      </c>
    </row>
    <row r="148" spans="1:17" ht="50.25" customHeight="1" x14ac:dyDescent="0.25">
      <c r="A148" s="118" t="s">
        <v>680</v>
      </c>
      <c r="B148" s="838"/>
      <c r="C148" s="841"/>
      <c r="D148" s="729"/>
      <c r="E148" s="843"/>
      <c r="F148" s="731"/>
      <c r="G148" s="731"/>
      <c r="H148" s="836"/>
      <c r="I148" s="731"/>
      <c r="J148" s="731"/>
      <c r="K148" s="731"/>
      <c r="L148" s="731"/>
      <c r="M148" s="70" t="str">
        <f>IFERROR(INDEX('Controles de Corrupción'!$C$10:$AZ$249,MATCH(A148,'Controles de Corrupción'!$B$10:$B$249,0),4),"")</f>
        <v/>
      </c>
      <c r="N148" s="70" t="str">
        <f>IFERROR(INDEX('Controles de Corrupción'!$C$10:$AZ$249,MATCH(A148,'Controles de Corrupción'!$B$10:$B$249,0),40),"")</f>
        <v/>
      </c>
      <c r="O148" s="70" t="str">
        <f>IFERROR(INDEX('Controles de Corrupción'!$C$10:$AZ$249,MATCH(A148,'Controles de Corrupción'!$B$10:$B$249,0),41),"")</f>
        <v/>
      </c>
      <c r="P148" s="70" t="str">
        <f>IFERROR(INDEX('Controles de Corrupción'!$C$10:$AZ$249,MATCH(A148,'Controles de Corrupción'!$B$10:$B$249,0),42),"")</f>
        <v/>
      </c>
      <c r="Q148" s="62" t="str">
        <f>IFERROR(INDEX('Controles de Corrupción'!$C$10:$AZ$249,MATCH(A148,'Controles de Corrupción'!$B$10:$B$249,0),47),"")</f>
        <v/>
      </c>
    </row>
    <row r="149" spans="1:17" ht="50.25" customHeight="1" x14ac:dyDescent="0.25">
      <c r="A149" s="118" t="s">
        <v>681</v>
      </c>
      <c r="B149" s="838"/>
      <c r="C149" s="841"/>
      <c r="D149" s="729"/>
      <c r="E149" s="843"/>
      <c r="F149" s="731"/>
      <c r="G149" s="731"/>
      <c r="H149" s="836"/>
      <c r="I149" s="731"/>
      <c r="J149" s="731"/>
      <c r="K149" s="731"/>
      <c r="L149" s="731"/>
      <c r="M149" s="70" t="str">
        <f>IFERROR(INDEX('Controles de Corrupción'!$C$10:$AZ$249,MATCH(A149,'Controles de Corrupción'!$B$10:$B$249,0),4),"")</f>
        <v/>
      </c>
      <c r="N149" s="70" t="str">
        <f>IFERROR(INDEX('Controles de Corrupción'!$C$10:$AZ$249,MATCH(A149,'Controles de Corrupción'!$B$10:$B$249,0),40),"")</f>
        <v/>
      </c>
      <c r="O149" s="70" t="str">
        <f>IFERROR(INDEX('Controles de Corrupción'!$C$10:$AZ$249,MATCH(A149,'Controles de Corrupción'!$B$10:$B$249,0),41),"")</f>
        <v/>
      </c>
      <c r="P149" s="70" t="str">
        <f>IFERROR(INDEX('Controles de Corrupción'!$C$10:$AZ$249,MATCH(A149,'Controles de Corrupción'!$B$10:$B$249,0),42),"")</f>
        <v/>
      </c>
      <c r="Q149" s="62" t="str">
        <f>IFERROR(INDEX('Controles de Corrupción'!$C$10:$AZ$249,MATCH(A149,'Controles de Corrupción'!$B$10:$B$249,0),47),"")</f>
        <v/>
      </c>
    </row>
    <row r="150" spans="1:17" ht="50.25" customHeight="1" x14ac:dyDescent="0.25">
      <c r="A150" s="118" t="s">
        <v>682</v>
      </c>
      <c r="B150" s="839"/>
      <c r="C150" s="841"/>
      <c r="D150" s="729"/>
      <c r="E150" s="843"/>
      <c r="F150" s="731"/>
      <c r="G150" s="731"/>
      <c r="H150" s="732"/>
      <c r="I150" s="731"/>
      <c r="J150" s="731"/>
      <c r="K150" s="731"/>
      <c r="L150" s="731"/>
      <c r="M150" s="70" t="str">
        <f>IFERROR(INDEX('Controles de Corrupción'!$C$10:$AZ$249,MATCH(A150,'Controles de Corrupción'!$B$10:$B$249,0),4),"")</f>
        <v/>
      </c>
      <c r="N150" s="70" t="str">
        <f>IFERROR(INDEX('Controles de Corrupción'!$C$10:$AZ$249,MATCH(A150,'Controles de Corrupción'!$B$10:$B$249,0),40),"")</f>
        <v/>
      </c>
      <c r="O150" s="70" t="str">
        <f>IFERROR(INDEX('Controles de Corrupción'!$C$10:$AZ$249,MATCH(A150,'Controles de Corrupción'!$B$10:$B$249,0),41),"")</f>
        <v/>
      </c>
      <c r="P150" s="70" t="str">
        <f>IFERROR(INDEX('Controles de Corrupción'!$C$10:$AZ$249,MATCH(A150,'Controles de Corrupción'!$B$10:$B$249,0),42),"")</f>
        <v/>
      </c>
      <c r="Q150" s="62" t="str">
        <f>IFERROR(INDEX('Controles de Corrupción'!$C$10:$AZ$249,MATCH(A150,'Controles de Corrupción'!$B$10:$B$249,0),47),"")</f>
        <v/>
      </c>
    </row>
    <row r="151" spans="1:17" ht="50.25" customHeight="1" x14ac:dyDescent="0.25">
      <c r="A151" s="118" t="s">
        <v>683</v>
      </c>
      <c r="B151" s="837"/>
      <c r="C151" s="840" t="str">
        <f>IFERROR(INDEX('Riesgos de Corrupción'!$B$11:$BN$100,MATCH('Mapa Riesgo Corrupción'!B151,'Riesgos de Corrupción'!$B$11:$B$100,0),2),"")</f>
        <v/>
      </c>
      <c r="D151" s="728" t="str">
        <f>IFERROR(INDEX('Riesgos de Corrupción'!$B$11:$BN$100,MATCH('Mapa Riesgo Corrupción'!B151,'Riesgos de Corrupción'!$B$11:$B$100,0),4),"")</f>
        <v/>
      </c>
      <c r="E151" s="842" t="str">
        <f>IFERROR(INDEX('Riesgos de Corrupción'!$B$11:$BN$100,MATCH('Mapa Riesgo Corrupción'!B151,'Riesgos de Corrupción'!$B$11:$B$100,0),5),"")</f>
        <v/>
      </c>
      <c r="F151" s="730" t="str">
        <f>IFERROR(INDEX('Riesgos de Corrupción'!$B$11:$BN$100,MATCH('Mapa Riesgo Corrupción'!B151,'Riesgos de Corrupción'!$B$11:$B$100,0),18),"")</f>
        <v/>
      </c>
      <c r="G151" s="730" t="str">
        <f>IFERROR(INDEX('Riesgos de Corrupción'!$B$11:$BN$100,MATCH('Mapa Riesgo Corrupción'!B151,'Riesgos de Corrupción'!$B$11:$B$100,0),63),"")</f>
        <v/>
      </c>
      <c r="H151" s="835" t="str">
        <f>IFERROR(INDEX('Riesgos de Corrupción'!$B$11:$BN$100,MATCH('Mapa Riesgo Corrupción'!B151,'Riesgos de Corrupción'!$B$11:$B$100,0),64),"")</f>
        <v/>
      </c>
      <c r="I151" s="730" t="str">
        <f>IFERROR(INDEX('Controles de Corrupción'!$C$10:$AZ$249,MATCH('Mapa Riesgo Corrupción'!B151,'Controles de Corrupción'!$C$10:$C$249,0),33),"")</f>
        <v/>
      </c>
      <c r="J151" s="730" t="str">
        <f>IFERROR(INDEX('Controles de Corrupción'!$C$10:$AZ$249,MATCH('Mapa Riesgo Corrupción'!B151,'Controles de Corrupción'!$C$10:$C$249,0),36),"")</f>
        <v/>
      </c>
      <c r="K151" s="730" t="str">
        <f>IFERROR(INDEX('Controles de Corrupción'!$C$10:$AZ$249,MATCH('Mapa Riesgo Corrupción'!B151,'Controles de Corrupción'!$C$10:$C$249,0),37),"")</f>
        <v/>
      </c>
      <c r="L151" s="730" t="str">
        <f>IFERROR(INDEX('Controles de Corrupción'!$C$10:$AZ$249,MATCH('Mapa Riesgo Corrupción'!B151,'Controles de Corrupción'!$C$10:$C$249,0),38),"")</f>
        <v/>
      </c>
      <c r="M151" s="70" t="str">
        <f>IFERROR(INDEX('Controles de Corrupción'!$C$10:$AZ$249,MATCH(A151,'Controles de Corrupción'!$B$10:$B$249,0),4),"")</f>
        <v/>
      </c>
      <c r="N151" s="70" t="str">
        <f>IFERROR(INDEX('Controles de Corrupción'!$C$10:$AZ$249,MATCH(A151,'Controles de Corrupción'!$B$10:$B$249,0),40),"")</f>
        <v/>
      </c>
      <c r="O151" s="70" t="str">
        <f>IFERROR(INDEX('Controles de Corrupción'!$C$10:$AZ$249,MATCH(A151,'Controles de Corrupción'!$B$10:$B$249,0),41),"")</f>
        <v/>
      </c>
      <c r="P151" s="70" t="str">
        <f>IFERROR(INDEX('Controles de Corrupción'!$C$10:$AZ$249,MATCH(A151,'Controles de Corrupción'!$B$10:$B$249,0),42),"")</f>
        <v/>
      </c>
      <c r="Q151" s="62" t="str">
        <f>IFERROR(INDEX('Controles de Corrupción'!$C$10:$AZ$249,MATCH(A151,'Controles de Corrupción'!$B$10:$B$249,0),47),"")</f>
        <v/>
      </c>
    </row>
    <row r="152" spans="1:17" ht="50.25" customHeight="1" x14ac:dyDescent="0.25">
      <c r="A152" s="118" t="s">
        <v>684</v>
      </c>
      <c r="B152" s="838"/>
      <c r="C152" s="841"/>
      <c r="D152" s="729"/>
      <c r="E152" s="843"/>
      <c r="F152" s="731"/>
      <c r="G152" s="731"/>
      <c r="H152" s="836"/>
      <c r="I152" s="731"/>
      <c r="J152" s="731"/>
      <c r="K152" s="731"/>
      <c r="L152" s="731"/>
      <c r="M152" s="70" t="str">
        <f>IFERROR(INDEX('Controles de Corrupción'!$C$10:$AZ$249,MATCH(A152,'Controles de Corrupción'!$B$10:$B$249,0),4),"")</f>
        <v/>
      </c>
      <c r="N152" s="70" t="str">
        <f>IFERROR(INDEX('Controles de Corrupción'!$C$10:$AZ$249,MATCH(A152,'Controles de Corrupción'!$B$10:$B$249,0),40),"")</f>
        <v/>
      </c>
      <c r="O152" s="70" t="str">
        <f>IFERROR(INDEX('Controles de Corrupción'!$C$10:$AZ$249,MATCH(A152,'Controles de Corrupción'!$B$10:$B$249,0),41),"")</f>
        <v/>
      </c>
      <c r="P152" s="70" t="str">
        <f>IFERROR(INDEX('Controles de Corrupción'!$C$10:$AZ$249,MATCH(A152,'Controles de Corrupción'!$B$10:$B$249,0),42),"")</f>
        <v/>
      </c>
      <c r="Q152" s="62" t="str">
        <f>IFERROR(INDEX('Controles de Corrupción'!$C$10:$AZ$249,MATCH(A152,'Controles de Corrupción'!$B$10:$B$249,0),47),"")</f>
        <v/>
      </c>
    </row>
    <row r="153" spans="1:17" ht="50.25" customHeight="1" x14ac:dyDescent="0.25">
      <c r="A153" s="118" t="s">
        <v>685</v>
      </c>
      <c r="B153" s="838"/>
      <c r="C153" s="841"/>
      <c r="D153" s="729"/>
      <c r="E153" s="843"/>
      <c r="F153" s="731"/>
      <c r="G153" s="731"/>
      <c r="H153" s="836"/>
      <c r="I153" s="731"/>
      <c r="J153" s="731"/>
      <c r="K153" s="731"/>
      <c r="L153" s="731"/>
      <c r="M153" s="70" t="str">
        <f>IFERROR(INDEX('Controles de Corrupción'!$C$10:$AZ$249,MATCH(A153,'Controles de Corrupción'!$B$10:$B$249,0),4),"")</f>
        <v/>
      </c>
      <c r="N153" s="70" t="str">
        <f>IFERROR(INDEX('Controles de Corrupción'!$C$10:$AZ$249,MATCH(A153,'Controles de Corrupción'!$B$10:$B$249,0),40),"")</f>
        <v/>
      </c>
      <c r="O153" s="70" t="str">
        <f>IFERROR(INDEX('Controles de Corrupción'!$C$10:$AZ$249,MATCH(A153,'Controles de Corrupción'!$B$10:$B$249,0),41),"")</f>
        <v/>
      </c>
      <c r="P153" s="70" t="str">
        <f>IFERROR(INDEX('Controles de Corrupción'!$C$10:$AZ$249,MATCH(A153,'Controles de Corrupción'!$B$10:$B$249,0),42),"")</f>
        <v/>
      </c>
      <c r="Q153" s="62" t="str">
        <f>IFERROR(INDEX('Controles de Corrupción'!$C$10:$AZ$249,MATCH(A153,'Controles de Corrupción'!$B$10:$B$249,0),47),"")</f>
        <v/>
      </c>
    </row>
    <row r="154" spans="1:17" ht="50.25" customHeight="1" x14ac:dyDescent="0.25">
      <c r="A154" s="118" t="s">
        <v>686</v>
      </c>
      <c r="B154" s="838"/>
      <c r="C154" s="841"/>
      <c r="D154" s="729"/>
      <c r="E154" s="843"/>
      <c r="F154" s="731"/>
      <c r="G154" s="731"/>
      <c r="H154" s="836"/>
      <c r="I154" s="731"/>
      <c r="J154" s="731"/>
      <c r="K154" s="731"/>
      <c r="L154" s="731"/>
      <c r="M154" s="70" t="str">
        <f>IFERROR(INDEX('Controles de Corrupción'!$C$10:$AZ$249,MATCH(A154,'Controles de Corrupción'!$B$10:$B$249,0),4),"")</f>
        <v/>
      </c>
      <c r="N154" s="70" t="str">
        <f>IFERROR(INDEX('Controles de Corrupción'!$C$10:$AZ$249,MATCH(A154,'Controles de Corrupción'!$B$10:$B$249,0),40),"")</f>
        <v/>
      </c>
      <c r="O154" s="70" t="str">
        <f>IFERROR(INDEX('Controles de Corrupción'!$C$10:$AZ$249,MATCH(A154,'Controles de Corrupción'!$B$10:$B$249,0),41),"")</f>
        <v/>
      </c>
      <c r="P154" s="70" t="str">
        <f>IFERROR(INDEX('Controles de Corrupción'!$C$10:$AZ$249,MATCH(A154,'Controles de Corrupción'!$B$10:$B$249,0),42),"")</f>
        <v/>
      </c>
      <c r="Q154" s="62" t="str">
        <f>IFERROR(INDEX('Controles de Corrupción'!$C$10:$AZ$249,MATCH(A154,'Controles de Corrupción'!$B$10:$B$249,0),47),"")</f>
        <v/>
      </c>
    </row>
    <row r="155" spans="1:17" ht="50.25" customHeight="1" x14ac:dyDescent="0.25">
      <c r="A155" s="118" t="s">
        <v>687</v>
      </c>
      <c r="B155" s="838"/>
      <c r="C155" s="841"/>
      <c r="D155" s="729"/>
      <c r="E155" s="843"/>
      <c r="F155" s="731"/>
      <c r="G155" s="731"/>
      <c r="H155" s="836"/>
      <c r="I155" s="731"/>
      <c r="J155" s="731"/>
      <c r="K155" s="731"/>
      <c r="L155" s="731"/>
      <c r="M155" s="70" t="str">
        <f>IFERROR(INDEX('Controles de Corrupción'!$C$10:$AZ$249,MATCH(A155,'Controles de Corrupción'!$B$10:$B$249,0),4),"")</f>
        <v/>
      </c>
      <c r="N155" s="70" t="str">
        <f>IFERROR(INDEX('Controles de Corrupción'!$C$10:$AZ$249,MATCH(A155,'Controles de Corrupción'!$B$10:$B$249,0),40),"")</f>
        <v/>
      </c>
      <c r="O155" s="70" t="str">
        <f>IFERROR(INDEX('Controles de Corrupción'!$C$10:$AZ$249,MATCH(A155,'Controles de Corrupción'!$B$10:$B$249,0),41),"")</f>
        <v/>
      </c>
      <c r="P155" s="70" t="str">
        <f>IFERROR(INDEX('Controles de Corrupción'!$C$10:$AZ$249,MATCH(A155,'Controles de Corrupción'!$B$10:$B$249,0),42),"")</f>
        <v/>
      </c>
      <c r="Q155" s="62" t="str">
        <f>IFERROR(INDEX('Controles de Corrupción'!$C$10:$AZ$249,MATCH(A155,'Controles de Corrupción'!$B$10:$B$249,0),47),"")</f>
        <v/>
      </c>
    </row>
    <row r="156" spans="1:17" ht="50.25" customHeight="1" x14ac:dyDescent="0.25">
      <c r="A156" s="118" t="s">
        <v>688</v>
      </c>
      <c r="B156" s="839"/>
      <c r="C156" s="841"/>
      <c r="D156" s="729"/>
      <c r="E156" s="843"/>
      <c r="F156" s="731"/>
      <c r="G156" s="731"/>
      <c r="H156" s="732"/>
      <c r="I156" s="731"/>
      <c r="J156" s="731"/>
      <c r="K156" s="731"/>
      <c r="L156" s="731"/>
      <c r="M156" s="70" t="str">
        <f>IFERROR(INDEX('Controles de Corrupción'!$C$10:$AZ$249,MATCH(A156,'Controles de Corrupción'!$B$10:$B$249,0),4),"")</f>
        <v/>
      </c>
      <c r="N156" s="70" t="str">
        <f>IFERROR(INDEX('Controles de Corrupción'!$C$10:$AZ$249,MATCH(A156,'Controles de Corrupción'!$B$10:$B$249,0),40),"")</f>
        <v/>
      </c>
      <c r="O156" s="70" t="str">
        <f>IFERROR(INDEX('Controles de Corrupción'!$C$10:$AZ$249,MATCH(A156,'Controles de Corrupción'!$B$10:$B$249,0),41),"")</f>
        <v/>
      </c>
      <c r="P156" s="70" t="str">
        <f>IFERROR(INDEX('Controles de Corrupción'!$C$10:$AZ$249,MATCH(A156,'Controles de Corrupción'!$B$10:$B$249,0),42),"")</f>
        <v/>
      </c>
      <c r="Q156" s="62" t="str">
        <f>IFERROR(INDEX('Controles de Corrupción'!$C$10:$AZ$249,MATCH(A156,'Controles de Corrupción'!$B$10:$B$249,0),47),"")</f>
        <v/>
      </c>
    </row>
    <row r="157" spans="1:17" ht="50.25" customHeight="1" x14ac:dyDescent="0.25">
      <c r="A157" s="118" t="s">
        <v>689</v>
      </c>
      <c r="B157" s="837"/>
      <c r="C157" s="840" t="str">
        <f>IFERROR(INDEX('Riesgos de Corrupción'!$B$11:$BN$100,MATCH('Mapa Riesgo Corrupción'!B157,'Riesgos de Corrupción'!$B$11:$B$100,0),2),"")</f>
        <v/>
      </c>
      <c r="D157" s="728" t="str">
        <f>IFERROR(INDEX('Riesgos de Corrupción'!$B$11:$BN$100,MATCH('Mapa Riesgo Corrupción'!B157,'Riesgos de Corrupción'!$B$11:$B$100,0),4),"")</f>
        <v/>
      </c>
      <c r="E157" s="842" t="str">
        <f>IFERROR(INDEX('Riesgos de Corrupción'!$B$11:$BN$100,MATCH('Mapa Riesgo Corrupción'!B157,'Riesgos de Corrupción'!$B$11:$B$100,0),5),"")</f>
        <v/>
      </c>
      <c r="F157" s="730" t="str">
        <f>IFERROR(INDEX('Riesgos de Corrupción'!$B$11:$BN$100,MATCH('Mapa Riesgo Corrupción'!B157,'Riesgos de Corrupción'!$B$11:$B$100,0),18),"")</f>
        <v/>
      </c>
      <c r="G157" s="730" t="str">
        <f>IFERROR(INDEX('Riesgos de Corrupción'!$B$11:$BN$100,MATCH('Mapa Riesgo Corrupción'!B157,'Riesgos de Corrupción'!$B$11:$B$100,0),63),"")</f>
        <v/>
      </c>
      <c r="H157" s="835" t="str">
        <f>IFERROR(INDEX('Riesgos de Corrupción'!$B$11:$BN$100,MATCH('Mapa Riesgo Corrupción'!B157,'Riesgos de Corrupción'!$B$11:$B$100,0),64),"")</f>
        <v/>
      </c>
      <c r="I157" s="730" t="str">
        <f>IFERROR(INDEX('Controles de Corrupción'!$C$10:$AZ$249,MATCH('Mapa Riesgo Corrupción'!B157,'Controles de Corrupción'!$C$10:$C$249,0),33),"")</f>
        <v/>
      </c>
      <c r="J157" s="730" t="str">
        <f>IFERROR(INDEX('Controles de Corrupción'!$C$10:$AZ$249,MATCH('Mapa Riesgo Corrupción'!B157,'Controles de Corrupción'!$C$10:$C$249,0),36),"")</f>
        <v/>
      </c>
      <c r="K157" s="730" t="str">
        <f>IFERROR(INDEX('Controles de Corrupción'!$C$10:$AZ$249,MATCH('Mapa Riesgo Corrupción'!B157,'Controles de Corrupción'!$C$10:$C$249,0),37),"")</f>
        <v/>
      </c>
      <c r="L157" s="730" t="str">
        <f>IFERROR(INDEX('Controles de Corrupción'!$C$10:$AZ$249,MATCH('Mapa Riesgo Corrupción'!B157,'Controles de Corrupción'!$C$10:$C$249,0),38),"")</f>
        <v/>
      </c>
      <c r="M157" s="70" t="str">
        <f>IFERROR(INDEX('Controles de Corrupción'!$C$10:$AZ$249,MATCH(A157,'Controles de Corrupción'!$B$10:$B$249,0),4),"")</f>
        <v/>
      </c>
      <c r="N157" s="70" t="str">
        <f>IFERROR(INDEX('Controles de Corrupción'!$C$10:$AZ$249,MATCH(A157,'Controles de Corrupción'!$B$10:$B$249,0),40),"")</f>
        <v/>
      </c>
      <c r="O157" s="70" t="str">
        <f>IFERROR(INDEX('Controles de Corrupción'!$C$10:$AZ$249,MATCH(A157,'Controles de Corrupción'!$B$10:$B$249,0),41),"")</f>
        <v/>
      </c>
      <c r="P157" s="70" t="str">
        <f>IFERROR(INDEX('Controles de Corrupción'!$C$10:$AZ$249,MATCH(A157,'Controles de Corrupción'!$B$10:$B$249,0),42),"")</f>
        <v/>
      </c>
      <c r="Q157" s="62" t="str">
        <f>IFERROR(INDEX('Controles de Corrupción'!$C$10:$AZ$249,MATCH(A157,'Controles de Corrupción'!$B$10:$B$249,0),47),"")</f>
        <v/>
      </c>
    </row>
    <row r="158" spans="1:17" ht="50.25" customHeight="1" x14ac:dyDescent="0.25">
      <c r="A158" s="118" t="s">
        <v>690</v>
      </c>
      <c r="B158" s="838"/>
      <c r="C158" s="841"/>
      <c r="D158" s="729"/>
      <c r="E158" s="843"/>
      <c r="F158" s="731"/>
      <c r="G158" s="731"/>
      <c r="H158" s="836"/>
      <c r="I158" s="731"/>
      <c r="J158" s="731"/>
      <c r="K158" s="731"/>
      <c r="L158" s="731"/>
      <c r="M158" s="70" t="str">
        <f>IFERROR(INDEX('Controles de Corrupción'!$C$10:$AZ$249,MATCH(A158,'Controles de Corrupción'!$B$10:$B$249,0),4),"")</f>
        <v/>
      </c>
      <c r="N158" s="70" t="str">
        <f>IFERROR(INDEX('Controles de Corrupción'!$C$10:$AZ$249,MATCH(A158,'Controles de Corrupción'!$B$10:$B$249,0),40),"")</f>
        <v/>
      </c>
      <c r="O158" s="70" t="str">
        <f>IFERROR(INDEX('Controles de Corrupción'!$C$10:$AZ$249,MATCH(A158,'Controles de Corrupción'!$B$10:$B$249,0),41),"")</f>
        <v/>
      </c>
      <c r="P158" s="70" t="str">
        <f>IFERROR(INDEX('Controles de Corrupción'!$C$10:$AZ$249,MATCH(A158,'Controles de Corrupción'!$B$10:$B$249,0),42),"")</f>
        <v/>
      </c>
      <c r="Q158" s="62" t="str">
        <f>IFERROR(INDEX('Controles de Corrupción'!$C$10:$AZ$249,MATCH(A158,'Controles de Corrupción'!$B$10:$B$249,0),47),"")</f>
        <v/>
      </c>
    </row>
    <row r="159" spans="1:17" ht="50.25" customHeight="1" x14ac:dyDescent="0.25">
      <c r="A159" s="118" t="s">
        <v>691</v>
      </c>
      <c r="B159" s="838"/>
      <c r="C159" s="841"/>
      <c r="D159" s="729"/>
      <c r="E159" s="843"/>
      <c r="F159" s="731"/>
      <c r="G159" s="731"/>
      <c r="H159" s="836"/>
      <c r="I159" s="731"/>
      <c r="J159" s="731"/>
      <c r="K159" s="731"/>
      <c r="L159" s="731"/>
      <c r="M159" s="70" t="str">
        <f>IFERROR(INDEX('Controles de Corrupción'!$C$10:$AZ$249,MATCH(A159,'Controles de Corrupción'!$B$10:$B$249,0),4),"")</f>
        <v/>
      </c>
      <c r="N159" s="70" t="str">
        <f>IFERROR(INDEX('Controles de Corrupción'!$C$10:$AZ$249,MATCH(A159,'Controles de Corrupción'!$B$10:$B$249,0),40),"")</f>
        <v/>
      </c>
      <c r="O159" s="70" t="str">
        <f>IFERROR(INDEX('Controles de Corrupción'!$C$10:$AZ$249,MATCH(A159,'Controles de Corrupción'!$B$10:$B$249,0),41),"")</f>
        <v/>
      </c>
      <c r="P159" s="70" t="str">
        <f>IFERROR(INDEX('Controles de Corrupción'!$C$10:$AZ$249,MATCH(A159,'Controles de Corrupción'!$B$10:$B$249,0),42),"")</f>
        <v/>
      </c>
      <c r="Q159" s="62" t="str">
        <f>IFERROR(INDEX('Controles de Corrupción'!$C$10:$AZ$249,MATCH(A159,'Controles de Corrupción'!$B$10:$B$249,0),47),"")</f>
        <v/>
      </c>
    </row>
    <row r="160" spans="1:17" ht="50.25" customHeight="1" x14ac:dyDescent="0.25">
      <c r="A160" s="118" t="s">
        <v>692</v>
      </c>
      <c r="B160" s="838"/>
      <c r="C160" s="841"/>
      <c r="D160" s="729"/>
      <c r="E160" s="843"/>
      <c r="F160" s="731"/>
      <c r="G160" s="731"/>
      <c r="H160" s="836"/>
      <c r="I160" s="731"/>
      <c r="J160" s="731"/>
      <c r="K160" s="731"/>
      <c r="L160" s="731"/>
      <c r="M160" s="70" t="str">
        <f>IFERROR(INDEX('Controles de Corrupción'!$C$10:$AZ$249,MATCH(A160,'Controles de Corrupción'!$B$10:$B$249,0),4),"")</f>
        <v/>
      </c>
      <c r="N160" s="70" t="str">
        <f>IFERROR(INDEX('Controles de Corrupción'!$C$10:$AZ$249,MATCH(A160,'Controles de Corrupción'!$B$10:$B$249,0),40),"")</f>
        <v/>
      </c>
      <c r="O160" s="70" t="str">
        <f>IFERROR(INDEX('Controles de Corrupción'!$C$10:$AZ$249,MATCH(A160,'Controles de Corrupción'!$B$10:$B$249,0),41),"")</f>
        <v/>
      </c>
      <c r="P160" s="70" t="str">
        <f>IFERROR(INDEX('Controles de Corrupción'!$C$10:$AZ$249,MATCH(A160,'Controles de Corrupción'!$B$10:$B$249,0),42),"")</f>
        <v/>
      </c>
      <c r="Q160" s="62" t="str">
        <f>IFERROR(INDEX('Controles de Corrupción'!$C$10:$AZ$249,MATCH(A160,'Controles de Corrupción'!$B$10:$B$249,0),47),"")</f>
        <v/>
      </c>
    </row>
    <row r="161" spans="1:17" ht="50.25" customHeight="1" x14ac:dyDescent="0.25">
      <c r="A161" s="118" t="s">
        <v>693</v>
      </c>
      <c r="B161" s="838"/>
      <c r="C161" s="841"/>
      <c r="D161" s="729"/>
      <c r="E161" s="843"/>
      <c r="F161" s="731"/>
      <c r="G161" s="731"/>
      <c r="H161" s="836"/>
      <c r="I161" s="731"/>
      <c r="J161" s="731"/>
      <c r="K161" s="731"/>
      <c r="L161" s="731"/>
      <c r="M161" s="70" t="str">
        <f>IFERROR(INDEX('Controles de Corrupción'!$C$10:$AZ$249,MATCH(A161,'Controles de Corrupción'!$B$10:$B$249,0),4),"")</f>
        <v/>
      </c>
      <c r="N161" s="70" t="str">
        <f>IFERROR(INDEX('Controles de Corrupción'!$C$10:$AZ$249,MATCH(A161,'Controles de Corrupción'!$B$10:$B$249,0),40),"")</f>
        <v/>
      </c>
      <c r="O161" s="70" t="str">
        <f>IFERROR(INDEX('Controles de Corrupción'!$C$10:$AZ$249,MATCH(A161,'Controles de Corrupción'!$B$10:$B$249,0),41),"")</f>
        <v/>
      </c>
      <c r="P161" s="70" t="str">
        <f>IFERROR(INDEX('Controles de Corrupción'!$C$10:$AZ$249,MATCH(A161,'Controles de Corrupción'!$B$10:$B$249,0),42),"")</f>
        <v/>
      </c>
      <c r="Q161" s="62" t="str">
        <f>IFERROR(INDEX('Controles de Corrupción'!$C$10:$AZ$249,MATCH(A161,'Controles de Corrupción'!$B$10:$B$249,0),47),"")</f>
        <v/>
      </c>
    </row>
    <row r="162" spans="1:17" ht="50.25" customHeight="1" x14ac:dyDescent="0.25">
      <c r="A162" s="118" t="s">
        <v>694</v>
      </c>
      <c r="B162" s="839"/>
      <c r="C162" s="841"/>
      <c r="D162" s="729"/>
      <c r="E162" s="843"/>
      <c r="F162" s="731"/>
      <c r="G162" s="731"/>
      <c r="H162" s="732"/>
      <c r="I162" s="731"/>
      <c r="J162" s="731"/>
      <c r="K162" s="731"/>
      <c r="L162" s="731"/>
      <c r="M162" s="70" t="str">
        <f>IFERROR(INDEX('Controles de Corrupción'!$C$10:$AZ$249,MATCH(A162,'Controles de Corrupción'!$B$10:$B$249,0),4),"")</f>
        <v/>
      </c>
      <c r="N162" s="70" t="str">
        <f>IFERROR(INDEX('Controles de Corrupción'!$C$10:$AZ$249,MATCH(A162,'Controles de Corrupción'!$B$10:$B$249,0),40),"")</f>
        <v/>
      </c>
      <c r="O162" s="70" t="str">
        <f>IFERROR(INDEX('Controles de Corrupción'!$C$10:$AZ$249,MATCH(A162,'Controles de Corrupción'!$B$10:$B$249,0),41),"")</f>
        <v/>
      </c>
      <c r="P162" s="70" t="str">
        <f>IFERROR(INDEX('Controles de Corrupción'!$C$10:$AZ$249,MATCH(A162,'Controles de Corrupción'!$B$10:$B$249,0),42),"")</f>
        <v/>
      </c>
      <c r="Q162" s="62" t="str">
        <f>IFERROR(INDEX('Controles de Corrupción'!$C$10:$AZ$249,MATCH(A162,'Controles de Corrupción'!$B$10:$B$249,0),47),"")</f>
        <v/>
      </c>
    </row>
    <row r="163" spans="1:17" ht="50.25" customHeight="1" x14ac:dyDescent="0.25">
      <c r="A163" s="118" t="s">
        <v>695</v>
      </c>
      <c r="B163" s="837"/>
      <c r="C163" s="840" t="str">
        <f>IFERROR(INDEX('Riesgos de Corrupción'!$B$11:$BN$100,MATCH('Mapa Riesgo Corrupción'!B163,'Riesgos de Corrupción'!$B$11:$B$100,0),2),"")</f>
        <v/>
      </c>
      <c r="D163" s="728" t="str">
        <f>IFERROR(INDEX('Riesgos de Corrupción'!$B$11:$BN$100,MATCH('Mapa Riesgo Corrupción'!B163,'Riesgos de Corrupción'!$B$11:$B$100,0),4),"")</f>
        <v/>
      </c>
      <c r="E163" s="842" t="str">
        <f>IFERROR(INDEX('Riesgos de Corrupción'!$B$11:$BN$100,MATCH('Mapa Riesgo Corrupción'!B163,'Riesgos de Corrupción'!$B$11:$B$100,0),5),"")</f>
        <v/>
      </c>
      <c r="F163" s="730" t="str">
        <f>IFERROR(INDEX('Riesgos de Corrupción'!$B$11:$BN$100,MATCH('Mapa Riesgo Corrupción'!B163,'Riesgos de Corrupción'!$B$11:$B$100,0),18),"")</f>
        <v/>
      </c>
      <c r="G163" s="730" t="str">
        <f>IFERROR(INDEX('Riesgos de Corrupción'!$B$11:$BN$100,MATCH('Mapa Riesgo Corrupción'!B163,'Riesgos de Corrupción'!$B$11:$B$100,0),63),"")</f>
        <v/>
      </c>
      <c r="H163" s="835" t="str">
        <f>IFERROR(INDEX('Riesgos de Corrupción'!$B$11:$BN$100,MATCH('Mapa Riesgo Corrupción'!B163,'Riesgos de Corrupción'!$B$11:$B$100,0),64),"")</f>
        <v/>
      </c>
      <c r="I163" s="730" t="str">
        <f>IFERROR(INDEX('Controles de Corrupción'!$C$10:$AZ$249,MATCH('Mapa Riesgo Corrupción'!B163,'Controles de Corrupción'!$C$10:$C$249,0),33),"")</f>
        <v/>
      </c>
      <c r="J163" s="730" t="str">
        <f>IFERROR(INDEX('Controles de Corrupción'!$C$10:$AZ$249,MATCH('Mapa Riesgo Corrupción'!B163,'Controles de Corrupción'!$C$10:$C$249,0),36),"")</f>
        <v/>
      </c>
      <c r="K163" s="730" t="str">
        <f>IFERROR(INDEX('Controles de Corrupción'!$C$10:$AZ$249,MATCH('Mapa Riesgo Corrupción'!B163,'Controles de Corrupción'!$C$10:$C$249,0),37),"")</f>
        <v/>
      </c>
      <c r="L163" s="730" t="str">
        <f>IFERROR(INDEX('Controles de Corrupción'!$C$10:$AZ$249,MATCH('Mapa Riesgo Corrupción'!B163,'Controles de Corrupción'!$C$10:$C$249,0),38),"")</f>
        <v/>
      </c>
      <c r="M163" s="70" t="str">
        <f>IFERROR(INDEX('Controles de Corrupción'!$C$10:$AZ$249,MATCH(A163,'Controles de Corrupción'!$B$10:$B$249,0),4),"")</f>
        <v/>
      </c>
      <c r="N163" s="70" t="str">
        <f>IFERROR(INDEX('Controles de Corrupción'!$C$10:$AZ$249,MATCH(A163,'Controles de Corrupción'!$B$10:$B$249,0),40),"")</f>
        <v/>
      </c>
      <c r="O163" s="70" t="str">
        <f>IFERROR(INDEX('Controles de Corrupción'!$C$10:$AZ$249,MATCH(A163,'Controles de Corrupción'!$B$10:$B$249,0),41),"")</f>
        <v/>
      </c>
      <c r="P163" s="70" t="str">
        <f>IFERROR(INDEX('Controles de Corrupción'!$C$10:$AZ$249,MATCH(A163,'Controles de Corrupción'!$B$10:$B$249,0),42),"")</f>
        <v/>
      </c>
      <c r="Q163" s="62" t="str">
        <f>IFERROR(INDEX('Controles de Corrupción'!$C$10:$AZ$249,MATCH(A163,'Controles de Corrupción'!$B$10:$B$249,0),47),"")</f>
        <v/>
      </c>
    </row>
    <row r="164" spans="1:17" ht="50.25" customHeight="1" x14ac:dyDescent="0.25">
      <c r="A164" s="118" t="s">
        <v>696</v>
      </c>
      <c r="B164" s="838"/>
      <c r="C164" s="841"/>
      <c r="D164" s="729"/>
      <c r="E164" s="843"/>
      <c r="F164" s="731"/>
      <c r="G164" s="731"/>
      <c r="H164" s="836"/>
      <c r="I164" s="731"/>
      <c r="J164" s="731"/>
      <c r="K164" s="731"/>
      <c r="L164" s="731"/>
      <c r="M164" s="70" t="str">
        <f>IFERROR(INDEX('Controles de Corrupción'!$C$10:$AZ$249,MATCH(A164,'Controles de Corrupción'!$B$10:$B$249,0),4),"")</f>
        <v/>
      </c>
      <c r="N164" s="70" t="str">
        <f>IFERROR(INDEX('Controles de Corrupción'!$C$10:$AZ$249,MATCH(A164,'Controles de Corrupción'!$B$10:$B$249,0),40),"")</f>
        <v/>
      </c>
      <c r="O164" s="70" t="str">
        <f>IFERROR(INDEX('Controles de Corrupción'!$C$10:$AZ$249,MATCH(A164,'Controles de Corrupción'!$B$10:$B$249,0),41),"")</f>
        <v/>
      </c>
      <c r="P164" s="70" t="str">
        <f>IFERROR(INDEX('Controles de Corrupción'!$C$10:$AZ$249,MATCH(A164,'Controles de Corrupción'!$B$10:$B$249,0),42),"")</f>
        <v/>
      </c>
      <c r="Q164" s="62" t="str">
        <f>IFERROR(INDEX('Controles de Corrupción'!$C$10:$AZ$249,MATCH(A164,'Controles de Corrupción'!$B$10:$B$249,0),47),"")</f>
        <v/>
      </c>
    </row>
    <row r="165" spans="1:17" ht="50.25" customHeight="1" x14ac:dyDescent="0.25">
      <c r="A165" s="118" t="s">
        <v>697</v>
      </c>
      <c r="B165" s="838"/>
      <c r="C165" s="841"/>
      <c r="D165" s="729"/>
      <c r="E165" s="843"/>
      <c r="F165" s="731"/>
      <c r="G165" s="731"/>
      <c r="H165" s="836"/>
      <c r="I165" s="731"/>
      <c r="J165" s="731"/>
      <c r="K165" s="731"/>
      <c r="L165" s="731"/>
      <c r="M165" s="70" t="str">
        <f>IFERROR(INDEX('Controles de Corrupción'!$C$10:$AZ$249,MATCH(A165,'Controles de Corrupción'!$B$10:$B$249,0),4),"")</f>
        <v/>
      </c>
      <c r="N165" s="70" t="str">
        <f>IFERROR(INDEX('Controles de Corrupción'!$C$10:$AZ$249,MATCH(A165,'Controles de Corrupción'!$B$10:$B$249,0),40),"")</f>
        <v/>
      </c>
      <c r="O165" s="70" t="str">
        <f>IFERROR(INDEX('Controles de Corrupción'!$C$10:$AZ$249,MATCH(A165,'Controles de Corrupción'!$B$10:$B$249,0),41),"")</f>
        <v/>
      </c>
      <c r="P165" s="70" t="str">
        <f>IFERROR(INDEX('Controles de Corrupción'!$C$10:$AZ$249,MATCH(A165,'Controles de Corrupción'!$B$10:$B$249,0),42),"")</f>
        <v/>
      </c>
      <c r="Q165" s="62" t="str">
        <f>IFERROR(INDEX('Controles de Corrupción'!$C$10:$AZ$249,MATCH(A165,'Controles de Corrupción'!$B$10:$B$249,0),47),"")</f>
        <v/>
      </c>
    </row>
    <row r="166" spans="1:17" ht="50.25" customHeight="1" x14ac:dyDescent="0.25">
      <c r="A166" s="118" t="s">
        <v>698</v>
      </c>
      <c r="B166" s="838"/>
      <c r="C166" s="841"/>
      <c r="D166" s="729"/>
      <c r="E166" s="843"/>
      <c r="F166" s="731"/>
      <c r="G166" s="731"/>
      <c r="H166" s="836"/>
      <c r="I166" s="731"/>
      <c r="J166" s="731"/>
      <c r="K166" s="731"/>
      <c r="L166" s="731"/>
      <c r="M166" s="70" t="str">
        <f>IFERROR(INDEX('Controles de Corrupción'!$C$10:$AZ$249,MATCH(A166,'Controles de Corrupción'!$B$10:$B$249,0),4),"")</f>
        <v/>
      </c>
      <c r="N166" s="70" t="str">
        <f>IFERROR(INDEX('Controles de Corrupción'!$C$10:$AZ$249,MATCH(A166,'Controles de Corrupción'!$B$10:$B$249,0),40),"")</f>
        <v/>
      </c>
      <c r="O166" s="70" t="str">
        <f>IFERROR(INDEX('Controles de Corrupción'!$C$10:$AZ$249,MATCH(A166,'Controles de Corrupción'!$B$10:$B$249,0),41),"")</f>
        <v/>
      </c>
      <c r="P166" s="70" t="str">
        <f>IFERROR(INDEX('Controles de Corrupción'!$C$10:$AZ$249,MATCH(A166,'Controles de Corrupción'!$B$10:$B$249,0),42),"")</f>
        <v/>
      </c>
      <c r="Q166" s="62" t="str">
        <f>IFERROR(INDEX('Controles de Corrupción'!$C$10:$AZ$249,MATCH(A166,'Controles de Corrupción'!$B$10:$B$249,0),47),"")</f>
        <v/>
      </c>
    </row>
    <row r="167" spans="1:17" ht="50.25" customHeight="1" x14ac:dyDescent="0.25">
      <c r="A167" s="118" t="s">
        <v>699</v>
      </c>
      <c r="B167" s="838"/>
      <c r="C167" s="841"/>
      <c r="D167" s="729"/>
      <c r="E167" s="843"/>
      <c r="F167" s="731"/>
      <c r="G167" s="731"/>
      <c r="H167" s="836"/>
      <c r="I167" s="731"/>
      <c r="J167" s="731"/>
      <c r="K167" s="731"/>
      <c r="L167" s="731"/>
      <c r="M167" s="70" t="str">
        <f>IFERROR(INDEX('Controles de Corrupción'!$C$10:$AZ$249,MATCH(A167,'Controles de Corrupción'!$B$10:$B$249,0),4),"")</f>
        <v/>
      </c>
      <c r="N167" s="70" t="str">
        <f>IFERROR(INDEX('Controles de Corrupción'!$C$10:$AZ$249,MATCH(A167,'Controles de Corrupción'!$B$10:$B$249,0),40),"")</f>
        <v/>
      </c>
      <c r="O167" s="70" t="str">
        <f>IFERROR(INDEX('Controles de Corrupción'!$C$10:$AZ$249,MATCH(A167,'Controles de Corrupción'!$B$10:$B$249,0),41),"")</f>
        <v/>
      </c>
      <c r="P167" s="70" t="str">
        <f>IFERROR(INDEX('Controles de Corrupción'!$C$10:$AZ$249,MATCH(A167,'Controles de Corrupción'!$B$10:$B$249,0),42),"")</f>
        <v/>
      </c>
      <c r="Q167" s="62" t="str">
        <f>IFERROR(INDEX('Controles de Corrupción'!$C$10:$AZ$249,MATCH(A167,'Controles de Corrupción'!$B$10:$B$249,0),47),"")</f>
        <v/>
      </c>
    </row>
    <row r="168" spans="1:17" ht="50.25" customHeight="1" x14ac:dyDescent="0.25">
      <c r="A168" s="118" t="s">
        <v>700</v>
      </c>
      <c r="B168" s="839"/>
      <c r="C168" s="841"/>
      <c r="D168" s="729"/>
      <c r="E168" s="843"/>
      <c r="F168" s="731"/>
      <c r="G168" s="731"/>
      <c r="H168" s="732"/>
      <c r="I168" s="731"/>
      <c r="J168" s="731"/>
      <c r="K168" s="731"/>
      <c r="L168" s="731"/>
      <c r="M168" s="70" t="str">
        <f>IFERROR(INDEX('Controles de Corrupción'!$C$10:$AZ$249,MATCH(A168,'Controles de Corrupción'!$B$10:$B$249,0),4),"")</f>
        <v/>
      </c>
      <c r="N168" s="70" t="str">
        <f>IFERROR(INDEX('Controles de Corrupción'!$C$10:$AZ$249,MATCH(A168,'Controles de Corrupción'!$B$10:$B$249,0),40),"")</f>
        <v/>
      </c>
      <c r="O168" s="70" t="str">
        <f>IFERROR(INDEX('Controles de Corrupción'!$C$10:$AZ$249,MATCH(A168,'Controles de Corrupción'!$B$10:$B$249,0),41),"")</f>
        <v/>
      </c>
      <c r="P168" s="70" t="str">
        <f>IFERROR(INDEX('Controles de Corrupción'!$C$10:$AZ$249,MATCH(A168,'Controles de Corrupción'!$B$10:$B$249,0),42),"")</f>
        <v/>
      </c>
      <c r="Q168" s="62" t="str">
        <f>IFERROR(INDEX('Controles de Corrupción'!$C$10:$AZ$249,MATCH(A168,'Controles de Corrupción'!$B$10:$B$249,0),47),"")</f>
        <v/>
      </c>
    </row>
    <row r="169" spans="1:17" ht="50.25" customHeight="1" x14ac:dyDescent="0.25">
      <c r="A169" s="118" t="s">
        <v>701</v>
      </c>
      <c r="B169" s="837"/>
      <c r="C169" s="840" t="str">
        <f>IFERROR(INDEX('Riesgos de Corrupción'!$B$11:$BN$100,MATCH('Mapa Riesgo Corrupción'!B169,'Riesgos de Corrupción'!$B$11:$B$100,0),2),"")</f>
        <v/>
      </c>
      <c r="D169" s="728" t="str">
        <f>IFERROR(INDEX('Riesgos de Corrupción'!$B$11:$BN$100,MATCH('Mapa Riesgo Corrupción'!B169,'Riesgos de Corrupción'!$B$11:$B$100,0),4),"")</f>
        <v/>
      </c>
      <c r="E169" s="842" t="str">
        <f>IFERROR(INDEX('Riesgos de Corrupción'!$B$11:$BN$100,MATCH('Mapa Riesgo Corrupción'!B169,'Riesgos de Corrupción'!$B$11:$B$100,0),5),"")</f>
        <v/>
      </c>
      <c r="F169" s="730" t="str">
        <f>IFERROR(INDEX('Riesgos de Corrupción'!$B$11:$BN$100,MATCH('Mapa Riesgo Corrupción'!B169,'Riesgos de Corrupción'!$B$11:$B$100,0),18),"")</f>
        <v/>
      </c>
      <c r="G169" s="730" t="str">
        <f>IFERROR(INDEX('Riesgos de Corrupción'!$B$11:$BN$100,MATCH('Mapa Riesgo Corrupción'!B169,'Riesgos de Corrupción'!$B$11:$B$100,0),63),"")</f>
        <v/>
      </c>
      <c r="H169" s="835" t="str">
        <f>IFERROR(INDEX('Riesgos de Corrupción'!$B$11:$BN$100,MATCH('Mapa Riesgo Corrupción'!B169,'Riesgos de Corrupción'!$B$11:$B$100,0),64),"")</f>
        <v/>
      </c>
      <c r="I169" s="730" t="str">
        <f>IFERROR(INDEX('Controles de Corrupción'!$C$10:$AZ$249,MATCH('Mapa Riesgo Corrupción'!B169,'Controles de Corrupción'!$C$10:$C$249,0),33),"")</f>
        <v/>
      </c>
      <c r="J169" s="730" t="str">
        <f>IFERROR(INDEX('Controles de Corrupción'!$C$10:$AZ$249,MATCH('Mapa Riesgo Corrupción'!B169,'Controles de Corrupción'!$C$10:$C$249,0),36),"")</f>
        <v/>
      </c>
      <c r="K169" s="730" t="str">
        <f>IFERROR(INDEX('Controles de Corrupción'!$C$10:$AZ$249,MATCH('Mapa Riesgo Corrupción'!B169,'Controles de Corrupción'!$C$10:$C$249,0),37),"")</f>
        <v/>
      </c>
      <c r="L169" s="730" t="str">
        <f>IFERROR(INDEX('Controles de Corrupción'!$C$10:$AZ$249,MATCH('Mapa Riesgo Corrupción'!B169,'Controles de Corrupción'!$C$10:$C$249,0),38),"")</f>
        <v/>
      </c>
      <c r="M169" s="70" t="str">
        <f>IFERROR(INDEX('Controles de Corrupción'!$C$10:$AZ$249,MATCH(A169,'Controles de Corrupción'!$B$10:$B$249,0),4),"")</f>
        <v/>
      </c>
      <c r="N169" s="70" t="str">
        <f>IFERROR(INDEX('Controles de Corrupción'!$C$10:$AZ$249,MATCH(A169,'Controles de Corrupción'!$B$10:$B$249,0),40),"")</f>
        <v/>
      </c>
      <c r="O169" s="70" t="str">
        <f>IFERROR(INDEX('Controles de Corrupción'!$C$10:$AZ$249,MATCH(A169,'Controles de Corrupción'!$B$10:$B$249,0),41),"")</f>
        <v/>
      </c>
      <c r="P169" s="70" t="str">
        <f>IFERROR(INDEX('Controles de Corrupción'!$C$10:$AZ$249,MATCH(A169,'Controles de Corrupción'!$B$10:$B$249,0),42),"")</f>
        <v/>
      </c>
      <c r="Q169" s="62" t="str">
        <f>IFERROR(INDEX('Controles de Corrupción'!$C$10:$AZ$249,MATCH(A169,'Controles de Corrupción'!$B$10:$B$249,0),47),"")</f>
        <v/>
      </c>
    </row>
    <row r="170" spans="1:17" ht="50.25" customHeight="1" x14ac:dyDescent="0.25">
      <c r="A170" s="118" t="s">
        <v>702</v>
      </c>
      <c r="B170" s="838"/>
      <c r="C170" s="841"/>
      <c r="D170" s="729"/>
      <c r="E170" s="843"/>
      <c r="F170" s="731"/>
      <c r="G170" s="731"/>
      <c r="H170" s="836"/>
      <c r="I170" s="731"/>
      <c r="J170" s="731"/>
      <c r="K170" s="731"/>
      <c r="L170" s="731"/>
      <c r="M170" s="70" t="str">
        <f>IFERROR(INDEX('Controles de Corrupción'!$C$10:$AZ$249,MATCH(A170,'Controles de Corrupción'!$B$10:$B$249,0),4),"")</f>
        <v/>
      </c>
      <c r="N170" s="70" t="str">
        <f>IFERROR(INDEX('Controles de Corrupción'!$C$10:$AZ$249,MATCH(A170,'Controles de Corrupción'!$B$10:$B$249,0),40),"")</f>
        <v/>
      </c>
      <c r="O170" s="70" t="str">
        <f>IFERROR(INDEX('Controles de Corrupción'!$C$10:$AZ$249,MATCH(A170,'Controles de Corrupción'!$B$10:$B$249,0),41),"")</f>
        <v/>
      </c>
      <c r="P170" s="70" t="str">
        <f>IFERROR(INDEX('Controles de Corrupción'!$C$10:$AZ$249,MATCH(A170,'Controles de Corrupción'!$B$10:$B$249,0),42),"")</f>
        <v/>
      </c>
      <c r="Q170" s="62" t="str">
        <f>IFERROR(INDEX('Controles de Corrupción'!$C$10:$AZ$249,MATCH(A170,'Controles de Corrupción'!$B$10:$B$249,0),47),"")</f>
        <v/>
      </c>
    </row>
    <row r="171" spans="1:17" ht="50.25" customHeight="1" x14ac:dyDescent="0.25">
      <c r="A171" s="118" t="s">
        <v>703</v>
      </c>
      <c r="B171" s="838"/>
      <c r="C171" s="841"/>
      <c r="D171" s="729"/>
      <c r="E171" s="843"/>
      <c r="F171" s="731"/>
      <c r="G171" s="731"/>
      <c r="H171" s="836"/>
      <c r="I171" s="731"/>
      <c r="J171" s="731"/>
      <c r="K171" s="731"/>
      <c r="L171" s="731"/>
      <c r="M171" s="70" t="str">
        <f>IFERROR(INDEX('Controles de Corrupción'!$C$10:$AZ$249,MATCH(A171,'Controles de Corrupción'!$B$10:$B$249,0),4),"")</f>
        <v/>
      </c>
      <c r="N171" s="70" t="str">
        <f>IFERROR(INDEX('Controles de Corrupción'!$C$10:$AZ$249,MATCH(A171,'Controles de Corrupción'!$B$10:$B$249,0),40),"")</f>
        <v/>
      </c>
      <c r="O171" s="70" t="str">
        <f>IFERROR(INDEX('Controles de Corrupción'!$C$10:$AZ$249,MATCH(A171,'Controles de Corrupción'!$B$10:$B$249,0),41),"")</f>
        <v/>
      </c>
      <c r="P171" s="70" t="str">
        <f>IFERROR(INDEX('Controles de Corrupción'!$C$10:$AZ$249,MATCH(A171,'Controles de Corrupción'!$B$10:$B$249,0),42),"")</f>
        <v/>
      </c>
      <c r="Q171" s="62" t="str">
        <f>IFERROR(INDEX('Controles de Corrupción'!$C$10:$AZ$249,MATCH(A171,'Controles de Corrupción'!$B$10:$B$249,0),47),"")</f>
        <v/>
      </c>
    </row>
    <row r="172" spans="1:17" ht="50.25" customHeight="1" x14ac:dyDescent="0.25">
      <c r="A172" s="118" t="s">
        <v>704</v>
      </c>
      <c r="B172" s="838"/>
      <c r="C172" s="841"/>
      <c r="D172" s="729"/>
      <c r="E172" s="843"/>
      <c r="F172" s="731"/>
      <c r="G172" s="731"/>
      <c r="H172" s="836"/>
      <c r="I172" s="731"/>
      <c r="J172" s="731"/>
      <c r="K172" s="731"/>
      <c r="L172" s="731"/>
      <c r="M172" s="70" t="str">
        <f>IFERROR(INDEX('Controles de Corrupción'!$C$10:$AZ$249,MATCH(A172,'Controles de Corrupción'!$B$10:$B$249,0),4),"")</f>
        <v/>
      </c>
      <c r="N172" s="70" t="str">
        <f>IFERROR(INDEX('Controles de Corrupción'!$C$10:$AZ$249,MATCH(A172,'Controles de Corrupción'!$B$10:$B$249,0),40),"")</f>
        <v/>
      </c>
      <c r="O172" s="70" t="str">
        <f>IFERROR(INDEX('Controles de Corrupción'!$C$10:$AZ$249,MATCH(A172,'Controles de Corrupción'!$B$10:$B$249,0),41),"")</f>
        <v/>
      </c>
      <c r="P172" s="70" t="str">
        <f>IFERROR(INDEX('Controles de Corrupción'!$C$10:$AZ$249,MATCH(A172,'Controles de Corrupción'!$B$10:$B$249,0),42),"")</f>
        <v/>
      </c>
      <c r="Q172" s="62" t="str">
        <f>IFERROR(INDEX('Controles de Corrupción'!$C$10:$AZ$249,MATCH(A172,'Controles de Corrupción'!$B$10:$B$249,0),47),"")</f>
        <v/>
      </c>
    </row>
    <row r="173" spans="1:17" ht="50.25" customHeight="1" x14ac:dyDescent="0.25">
      <c r="A173" s="118" t="s">
        <v>705</v>
      </c>
      <c r="B173" s="838"/>
      <c r="C173" s="841"/>
      <c r="D173" s="729"/>
      <c r="E173" s="843"/>
      <c r="F173" s="731"/>
      <c r="G173" s="731"/>
      <c r="H173" s="836"/>
      <c r="I173" s="731"/>
      <c r="J173" s="731"/>
      <c r="K173" s="731"/>
      <c r="L173" s="731"/>
      <c r="M173" s="70" t="str">
        <f>IFERROR(INDEX('Controles de Corrupción'!$C$10:$AZ$249,MATCH(A173,'Controles de Corrupción'!$B$10:$B$249,0),4),"")</f>
        <v/>
      </c>
      <c r="N173" s="70" t="str">
        <f>IFERROR(INDEX('Controles de Corrupción'!$C$10:$AZ$249,MATCH(A173,'Controles de Corrupción'!$B$10:$B$249,0),40),"")</f>
        <v/>
      </c>
      <c r="O173" s="70" t="str">
        <f>IFERROR(INDEX('Controles de Corrupción'!$C$10:$AZ$249,MATCH(A173,'Controles de Corrupción'!$B$10:$B$249,0),41),"")</f>
        <v/>
      </c>
      <c r="P173" s="70" t="str">
        <f>IFERROR(INDEX('Controles de Corrupción'!$C$10:$AZ$249,MATCH(A173,'Controles de Corrupción'!$B$10:$B$249,0),42),"")</f>
        <v/>
      </c>
      <c r="Q173" s="62" t="str">
        <f>IFERROR(INDEX('Controles de Corrupción'!$C$10:$AZ$249,MATCH(A173,'Controles de Corrupción'!$B$10:$B$249,0),47),"")</f>
        <v/>
      </c>
    </row>
    <row r="174" spans="1:17" ht="51.75" customHeight="1" x14ac:dyDescent="0.25">
      <c r="A174" s="118" t="s">
        <v>706</v>
      </c>
      <c r="B174" s="839"/>
      <c r="C174" s="841"/>
      <c r="D174" s="729"/>
      <c r="E174" s="843"/>
      <c r="F174" s="731"/>
      <c r="G174" s="731"/>
      <c r="H174" s="732"/>
      <c r="I174" s="731"/>
      <c r="J174" s="731"/>
      <c r="K174" s="731"/>
      <c r="L174" s="731"/>
      <c r="M174" s="70" t="str">
        <f>IFERROR(INDEX('Controles de Corrupción'!$C$10:$AZ$249,MATCH(A174,'Controles de Corrupción'!$B$10:$B$249,0),4),"")</f>
        <v/>
      </c>
      <c r="N174" s="70" t="str">
        <f>IFERROR(INDEX('Controles de Corrupción'!$C$10:$AZ$249,MATCH(A174,'Controles de Corrupción'!$B$10:$B$249,0),40),"")</f>
        <v/>
      </c>
      <c r="O174" s="70" t="str">
        <f>IFERROR(INDEX('Controles de Corrupción'!$C$10:$AZ$249,MATCH(A174,'Controles de Corrupción'!$B$10:$B$249,0),41),"")</f>
        <v/>
      </c>
      <c r="P174" s="70" t="str">
        <f>IFERROR(INDEX('Controles de Corrupción'!$C$10:$AZ$249,MATCH(A174,'Controles de Corrupción'!$B$10:$B$249,0),42),"")</f>
        <v/>
      </c>
      <c r="Q174" s="62" t="str">
        <f>IFERROR(INDEX('Controles de Corrupción'!$C$10:$AZ$249,MATCH(A174,'Controles de Corrupción'!$B$10:$B$249,0),47),"")</f>
        <v/>
      </c>
    </row>
    <row r="175" spans="1:17" ht="51.75" customHeight="1" x14ac:dyDescent="0.25">
      <c r="A175" s="118" t="s">
        <v>707</v>
      </c>
      <c r="B175" s="837"/>
      <c r="C175" s="840" t="str">
        <f>IFERROR(INDEX('Riesgos de Corrupción'!$B$11:$BN$100,MATCH('Mapa Riesgo Corrupción'!B175,'Riesgos de Corrupción'!$B$11:$B$100,0),2),"")</f>
        <v/>
      </c>
      <c r="D175" s="728" t="str">
        <f>IFERROR(INDEX('Riesgos de Corrupción'!$B$11:$BN$100,MATCH('Mapa Riesgo Corrupción'!B175,'Riesgos de Corrupción'!$B$11:$B$100,0),4),"")</f>
        <v/>
      </c>
      <c r="E175" s="842" t="str">
        <f>IFERROR(INDEX('Riesgos de Corrupción'!$B$11:$BN$100,MATCH('Mapa Riesgo Corrupción'!B175,'Riesgos de Corrupción'!$B$11:$B$100,0),5),"")</f>
        <v/>
      </c>
      <c r="F175" s="730" t="str">
        <f>IFERROR(INDEX('Riesgos de Corrupción'!$B$11:$BN$100,MATCH('Mapa Riesgo Corrupción'!B175,'Riesgos de Corrupción'!$B$11:$B$100,0),18),"")</f>
        <v/>
      </c>
      <c r="G175" s="730" t="str">
        <f>IFERROR(INDEX('Riesgos de Corrupción'!$B$11:$BN$100,MATCH('Mapa Riesgo Corrupción'!B175,'Riesgos de Corrupción'!$B$11:$B$100,0),63),"")</f>
        <v/>
      </c>
      <c r="H175" s="835" t="str">
        <f>IFERROR(INDEX('Riesgos de Corrupción'!$B$11:$BN$100,MATCH('Mapa Riesgo Corrupción'!B175,'Riesgos de Corrupción'!$B$11:$B$100,0),64),"")</f>
        <v/>
      </c>
      <c r="I175" s="730" t="str">
        <f>IFERROR(INDEX('Controles de Corrupción'!$C$10:$AZ$249,MATCH('Mapa Riesgo Corrupción'!B175,'Controles de Corrupción'!$C$10:$C$249,0),33),"")</f>
        <v/>
      </c>
      <c r="J175" s="730" t="str">
        <f>IFERROR(INDEX('Controles de Corrupción'!$C$10:$AZ$249,MATCH('Mapa Riesgo Corrupción'!B175,'Controles de Corrupción'!$C$10:$C$249,0),36),"")</f>
        <v/>
      </c>
      <c r="K175" s="730" t="str">
        <f>IFERROR(INDEX('Controles de Corrupción'!$C$10:$AZ$249,MATCH('Mapa Riesgo Corrupción'!B175,'Controles de Corrupción'!$C$10:$C$249,0),37),"")</f>
        <v/>
      </c>
      <c r="L175" s="730" t="str">
        <f>IFERROR(INDEX('Controles de Corrupción'!$C$10:$AZ$249,MATCH('Mapa Riesgo Corrupción'!B175,'Controles de Corrupción'!$C$10:$C$249,0),38),"")</f>
        <v/>
      </c>
      <c r="M175" s="70" t="str">
        <f>IFERROR(INDEX('Controles de Corrupción'!$C$10:$AZ$249,MATCH(A175,'Controles de Corrupción'!$B$10:$B$249,0),4),"")</f>
        <v/>
      </c>
      <c r="N175" s="70" t="str">
        <f>IFERROR(INDEX('Controles de Corrupción'!$C$10:$AZ$249,MATCH(A175,'Controles de Corrupción'!$B$10:$B$249,0),40),"")</f>
        <v/>
      </c>
      <c r="O175" s="70" t="str">
        <f>IFERROR(INDEX('Controles de Corrupción'!$C$10:$AZ$249,MATCH(A175,'Controles de Corrupción'!$B$10:$B$249,0),41),"")</f>
        <v/>
      </c>
      <c r="P175" s="70" t="str">
        <f>IFERROR(INDEX('Controles de Corrupción'!$C$10:$AZ$249,MATCH(A175,'Controles de Corrupción'!$B$10:$B$249,0),42),"")</f>
        <v/>
      </c>
      <c r="Q175" s="62" t="str">
        <f>IFERROR(INDEX('Controles de Corrupción'!$C$10:$AZ$249,MATCH(A175,'Controles de Corrupción'!$B$10:$B$249,0),47),"")</f>
        <v/>
      </c>
    </row>
    <row r="176" spans="1:17" ht="51.75" customHeight="1" x14ac:dyDescent="0.25">
      <c r="A176" s="118" t="s">
        <v>708</v>
      </c>
      <c r="B176" s="838"/>
      <c r="C176" s="841"/>
      <c r="D176" s="729"/>
      <c r="E176" s="843"/>
      <c r="F176" s="731"/>
      <c r="G176" s="731"/>
      <c r="H176" s="836"/>
      <c r="I176" s="731"/>
      <c r="J176" s="731"/>
      <c r="K176" s="731"/>
      <c r="L176" s="731"/>
      <c r="M176" s="70" t="str">
        <f>IFERROR(INDEX('Controles de Corrupción'!$C$10:$AZ$249,MATCH(A176,'Controles de Corrupción'!$B$10:$B$249,0),4),"")</f>
        <v/>
      </c>
      <c r="N176" s="70" t="str">
        <f>IFERROR(INDEX('Controles de Corrupción'!$C$10:$AZ$249,MATCH(A176,'Controles de Corrupción'!$B$10:$B$249,0),40),"")</f>
        <v/>
      </c>
      <c r="O176" s="70" t="str">
        <f>IFERROR(INDEX('Controles de Corrupción'!$C$10:$AZ$249,MATCH(A176,'Controles de Corrupción'!$B$10:$B$249,0),41),"")</f>
        <v/>
      </c>
      <c r="P176" s="70" t="str">
        <f>IFERROR(INDEX('Controles de Corrupción'!$C$10:$AZ$249,MATCH(A176,'Controles de Corrupción'!$B$10:$B$249,0),42),"")</f>
        <v/>
      </c>
      <c r="Q176" s="62" t="str">
        <f>IFERROR(INDEX('Controles de Corrupción'!$C$10:$AZ$249,MATCH(A176,'Controles de Corrupción'!$B$10:$B$249,0),47),"")</f>
        <v/>
      </c>
    </row>
    <row r="177" spans="1:17" ht="51.75" customHeight="1" x14ac:dyDescent="0.25">
      <c r="A177" s="118" t="s">
        <v>709</v>
      </c>
      <c r="B177" s="838"/>
      <c r="C177" s="841"/>
      <c r="D177" s="729"/>
      <c r="E177" s="843"/>
      <c r="F177" s="731"/>
      <c r="G177" s="731"/>
      <c r="H177" s="836"/>
      <c r="I177" s="731"/>
      <c r="J177" s="731"/>
      <c r="K177" s="731"/>
      <c r="L177" s="731"/>
      <c r="M177" s="70" t="str">
        <f>IFERROR(INDEX('Controles de Corrupción'!$C$10:$AZ$249,MATCH(A177,'Controles de Corrupción'!$B$10:$B$249,0),4),"")</f>
        <v/>
      </c>
      <c r="N177" s="70" t="str">
        <f>IFERROR(INDEX('Controles de Corrupción'!$C$10:$AZ$249,MATCH(A177,'Controles de Corrupción'!$B$10:$B$249,0),40),"")</f>
        <v/>
      </c>
      <c r="O177" s="70" t="str">
        <f>IFERROR(INDEX('Controles de Corrupción'!$C$10:$AZ$249,MATCH(A177,'Controles de Corrupción'!$B$10:$B$249,0),41),"")</f>
        <v/>
      </c>
      <c r="P177" s="70" t="str">
        <f>IFERROR(INDEX('Controles de Corrupción'!$C$10:$AZ$249,MATCH(A177,'Controles de Corrupción'!$B$10:$B$249,0),42),"")</f>
        <v/>
      </c>
      <c r="Q177" s="62" t="str">
        <f>IFERROR(INDEX('Controles de Corrupción'!$C$10:$AZ$249,MATCH(A177,'Controles de Corrupción'!$B$10:$B$249,0),47),"")</f>
        <v/>
      </c>
    </row>
    <row r="178" spans="1:17" ht="51.75" customHeight="1" x14ac:dyDescent="0.25">
      <c r="A178" s="118" t="s">
        <v>710</v>
      </c>
      <c r="B178" s="838"/>
      <c r="C178" s="841"/>
      <c r="D178" s="729"/>
      <c r="E178" s="843"/>
      <c r="F178" s="731"/>
      <c r="G178" s="731"/>
      <c r="H178" s="836"/>
      <c r="I178" s="731"/>
      <c r="J178" s="731"/>
      <c r="K178" s="731"/>
      <c r="L178" s="731"/>
      <c r="M178" s="70" t="str">
        <f>IFERROR(INDEX('Controles de Corrupción'!$C$10:$AZ$249,MATCH(A178,'Controles de Corrupción'!$B$10:$B$249,0),4),"")</f>
        <v/>
      </c>
      <c r="N178" s="70" t="str">
        <f>IFERROR(INDEX('Controles de Corrupción'!$C$10:$AZ$249,MATCH(A178,'Controles de Corrupción'!$B$10:$B$249,0),40),"")</f>
        <v/>
      </c>
      <c r="O178" s="70" t="str">
        <f>IFERROR(INDEX('Controles de Corrupción'!$C$10:$AZ$249,MATCH(A178,'Controles de Corrupción'!$B$10:$B$249,0),41),"")</f>
        <v/>
      </c>
      <c r="P178" s="70" t="str">
        <f>IFERROR(INDEX('Controles de Corrupción'!$C$10:$AZ$249,MATCH(A178,'Controles de Corrupción'!$B$10:$B$249,0),42),"")</f>
        <v/>
      </c>
      <c r="Q178" s="62" t="str">
        <f>IFERROR(INDEX('Controles de Corrupción'!$C$10:$AZ$249,MATCH(A178,'Controles de Corrupción'!$B$10:$B$249,0),47),"")</f>
        <v/>
      </c>
    </row>
    <row r="179" spans="1:17" ht="51.75" customHeight="1" x14ac:dyDescent="0.25">
      <c r="A179" s="118" t="s">
        <v>711</v>
      </c>
      <c r="B179" s="838"/>
      <c r="C179" s="841"/>
      <c r="D179" s="729"/>
      <c r="E179" s="843"/>
      <c r="F179" s="731"/>
      <c r="G179" s="731"/>
      <c r="H179" s="836"/>
      <c r="I179" s="731"/>
      <c r="J179" s="731"/>
      <c r="K179" s="731"/>
      <c r="L179" s="731"/>
      <c r="M179" s="70" t="str">
        <f>IFERROR(INDEX('Controles de Corrupción'!$C$10:$AZ$249,MATCH(A179,'Controles de Corrupción'!$B$10:$B$249,0),4),"")</f>
        <v/>
      </c>
      <c r="N179" s="70" t="str">
        <f>IFERROR(INDEX('Controles de Corrupción'!$C$10:$AZ$249,MATCH(A179,'Controles de Corrupción'!$B$10:$B$249,0),40),"")</f>
        <v/>
      </c>
      <c r="O179" s="70" t="str">
        <f>IFERROR(INDEX('Controles de Corrupción'!$C$10:$AZ$249,MATCH(A179,'Controles de Corrupción'!$B$10:$B$249,0),41),"")</f>
        <v/>
      </c>
      <c r="P179" s="70" t="str">
        <f>IFERROR(INDEX('Controles de Corrupción'!$C$10:$AZ$249,MATCH(A179,'Controles de Corrupción'!$B$10:$B$249,0),42),"")</f>
        <v/>
      </c>
      <c r="Q179" s="62" t="str">
        <f>IFERROR(INDEX('Controles de Corrupción'!$C$10:$AZ$249,MATCH(A179,'Controles de Corrupción'!$B$10:$B$249,0),47),"")</f>
        <v/>
      </c>
    </row>
    <row r="180" spans="1:17" ht="51.75" customHeight="1" x14ac:dyDescent="0.25">
      <c r="A180" s="118" t="s">
        <v>712</v>
      </c>
      <c r="B180" s="839"/>
      <c r="C180" s="841"/>
      <c r="D180" s="729"/>
      <c r="E180" s="843"/>
      <c r="F180" s="731"/>
      <c r="G180" s="731"/>
      <c r="H180" s="732"/>
      <c r="I180" s="731"/>
      <c r="J180" s="731"/>
      <c r="K180" s="731"/>
      <c r="L180" s="731"/>
      <c r="M180" s="70" t="str">
        <f>IFERROR(INDEX('Controles de Corrupción'!$C$10:$AZ$249,MATCH(A180,'Controles de Corrupción'!$B$10:$B$249,0),4),"")</f>
        <v/>
      </c>
      <c r="N180" s="70" t="str">
        <f>IFERROR(INDEX('Controles de Corrupción'!$C$10:$AZ$249,MATCH(A180,'Controles de Corrupción'!$B$10:$B$249,0),40),"")</f>
        <v/>
      </c>
      <c r="O180" s="70" t="str">
        <f>IFERROR(INDEX('Controles de Corrupción'!$C$10:$AZ$249,MATCH(A180,'Controles de Corrupción'!$B$10:$B$249,0),41),"")</f>
        <v/>
      </c>
      <c r="P180" s="70" t="str">
        <f>IFERROR(INDEX('Controles de Corrupción'!$C$10:$AZ$249,MATCH(A180,'Controles de Corrupción'!$B$10:$B$249,0),42),"")</f>
        <v/>
      </c>
      <c r="Q180" s="62" t="str">
        <f>IFERROR(INDEX('Controles de Corrupción'!$C$10:$AZ$249,MATCH(A180,'Controles de Corrupción'!$B$10:$B$249,0),47),"")</f>
        <v/>
      </c>
    </row>
    <row r="181" spans="1:17" ht="51.75" customHeight="1" x14ac:dyDescent="0.25">
      <c r="A181" s="118" t="s">
        <v>713</v>
      </c>
      <c r="B181" s="837"/>
      <c r="C181" s="840" t="str">
        <f>IFERROR(INDEX('Riesgos de Corrupción'!$B$11:$BN$100,MATCH('Mapa Riesgo Corrupción'!B181,'Riesgos de Corrupción'!$B$11:$B$100,0),2),"")</f>
        <v/>
      </c>
      <c r="D181" s="728" t="str">
        <f>IFERROR(INDEX('Riesgos de Corrupción'!$B$11:$BN$100,MATCH('Mapa Riesgo Corrupción'!B181,'Riesgos de Corrupción'!$B$11:$B$100,0),4),"")</f>
        <v/>
      </c>
      <c r="E181" s="842" t="str">
        <f>IFERROR(INDEX('Riesgos de Corrupción'!$B$11:$BN$100,MATCH('Mapa Riesgo Corrupción'!B181,'Riesgos de Corrupción'!$B$11:$B$100,0),5),"")</f>
        <v/>
      </c>
      <c r="F181" s="730" t="str">
        <f>IFERROR(INDEX('Riesgos de Corrupción'!$B$11:$BN$100,MATCH('Mapa Riesgo Corrupción'!B181,'Riesgos de Corrupción'!$B$11:$B$100,0),18),"")</f>
        <v/>
      </c>
      <c r="G181" s="730" t="str">
        <f>IFERROR(INDEX('Riesgos de Corrupción'!$B$11:$BN$100,MATCH('Mapa Riesgo Corrupción'!B181,'Riesgos de Corrupción'!$B$11:$B$100,0),63),"")</f>
        <v/>
      </c>
      <c r="H181" s="835" t="str">
        <f>IFERROR(INDEX('Riesgos de Corrupción'!$B$11:$BN$100,MATCH('Mapa Riesgo Corrupción'!B181,'Riesgos de Corrupción'!$B$11:$B$100,0),64),"")</f>
        <v/>
      </c>
      <c r="I181" s="730" t="str">
        <f>IFERROR(INDEX('Controles de Corrupción'!$C$10:$AZ$249,MATCH('Mapa Riesgo Corrupción'!B181,'Controles de Corrupción'!$C$10:$C$249,0),33),"")</f>
        <v/>
      </c>
      <c r="J181" s="730" t="str">
        <f>IFERROR(INDEX('Controles de Corrupción'!$C$10:$AZ$249,MATCH('Mapa Riesgo Corrupción'!B181,'Controles de Corrupción'!$C$10:$C$249,0),36),"")</f>
        <v/>
      </c>
      <c r="K181" s="730" t="str">
        <f>IFERROR(INDEX('Controles de Corrupción'!$C$10:$AZ$249,MATCH('Mapa Riesgo Corrupción'!B181,'Controles de Corrupción'!$C$10:$C$249,0),37),"")</f>
        <v/>
      </c>
      <c r="L181" s="730" t="str">
        <f>IFERROR(INDEX('Controles de Corrupción'!$C$10:$AZ$249,MATCH('Mapa Riesgo Corrupción'!B181,'Controles de Corrupción'!$C$10:$C$249,0),38),"")</f>
        <v/>
      </c>
      <c r="M181" s="70" t="str">
        <f>IFERROR(INDEX('Controles de Corrupción'!$C$10:$AZ$249,MATCH(A181,'Controles de Corrupción'!$B$10:$B$249,0),4),"")</f>
        <v/>
      </c>
      <c r="N181" s="70" t="str">
        <f>IFERROR(INDEX('Controles de Corrupción'!$C$10:$AZ$249,MATCH(A181,'Controles de Corrupción'!$B$10:$B$249,0),40),"")</f>
        <v/>
      </c>
      <c r="O181" s="70" t="str">
        <f>IFERROR(INDEX('Controles de Corrupción'!$C$10:$AZ$249,MATCH(A181,'Controles de Corrupción'!$B$10:$B$249,0),41),"")</f>
        <v/>
      </c>
      <c r="P181" s="70" t="str">
        <f>IFERROR(INDEX('Controles de Corrupción'!$C$10:$AZ$249,MATCH(A181,'Controles de Corrupción'!$B$10:$B$249,0),42),"")</f>
        <v/>
      </c>
      <c r="Q181" s="62" t="str">
        <f>IFERROR(INDEX('Controles de Corrupción'!$C$10:$AZ$249,MATCH(A181,'Controles de Corrupción'!$B$10:$B$249,0),47),"")</f>
        <v/>
      </c>
    </row>
    <row r="182" spans="1:17" ht="51.75" customHeight="1" x14ac:dyDescent="0.25">
      <c r="A182" s="118" t="s">
        <v>714</v>
      </c>
      <c r="B182" s="838"/>
      <c r="C182" s="841"/>
      <c r="D182" s="729"/>
      <c r="E182" s="843"/>
      <c r="F182" s="731"/>
      <c r="G182" s="731"/>
      <c r="H182" s="836"/>
      <c r="I182" s="731"/>
      <c r="J182" s="731"/>
      <c r="K182" s="731"/>
      <c r="L182" s="731"/>
      <c r="M182" s="70" t="str">
        <f>IFERROR(INDEX('Controles de Corrupción'!$C$10:$AZ$249,MATCH(A182,'Controles de Corrupción'!$B$10:$B$249,0),4),"")</f>
        <v/>
      </c>
      <c r="N182" s="70" t="str">
        <f>IFERROR(INDEX('Controles de Corrupción'!$C$10:$AZ$249,MATCH(A182,'Controles de Corrupción'!$B$10:$B$249,0),40),"")</f>
        <v/>
      </c>
      <c r="O182" s="70" t="str">
        <f>IFERROR(INDEX('Controles de Corrupción'!$C$10:$AZ$249,MATCH(A182,'Controles de Corrupción'!$B$10:$B$249,0),41),"")</f>
        <v/>
      </c>
      <c r="P182" s="70" t="str">
        <f>IFERROR(INDEX('Controles de Corrupción'!$C$10:$AZ$249,MATCH(A182,'Controles de Corrupción'!$B$10:$B$249,0),42),"")</f>
        <v/>
      </c>
      <c r="Q182" s="62" t="str">
        <f>IFERROR(INDEX('Controles de Corrupción'!$C$10:$AZ$249,MATCH(A182,'Controles de Corrupción'!$B$10:$B$249,0),47),"")</f>
        <v/>
      </c>
    </row>
    <row r="183" spans="1:17" ht="51.75" customHeight="1" x14ac:dyDescent="0.25">
      <c r="A183" s="118" t="s">
        <v>715</v>
      </c>
      <c r="B183" s="838"/>
      <c r="C183" s="841"/>
      <c r="D183" s="729"/>
      <c r="E183" s="843"/>
      <c r="F183" s="731"/>
      <c r="G183" s="731"/>
      <c r="H183" s="836"/>
      <c r="I183" s="731"/>
      <c r="J183" s="731"/>
      <c r="K183" s="731"/>
      <c r="L183" s="731"/>
      <c r="M183" s="70" t="str">
        <f>IFERROR(INDEX('Controles de Corrupción'!$C$10:$AZ$249,MATCH(A183,'Controles de Corrupción'!$B$10:$B$249,0),4),"")</f>
        <v/>
      </c>
      <c r="N183" s="70" t="str">
        <f>IFERROR(INDEX('Controles de Corrupción'!$C$10:$AZ$249,MATCH(A183,'Controles de Corrupción'!$B$10:$B$249,0),40),"")</f>
        <v/>
      </c>
      <c r="O183" s="70" t="str">
        <f>IFERROR(INDEX('Controles de Corrupción'!$C$10:$AZ$249,MATCH(A183,'Controles de Corrupción'!$B$10:$B$249,0),41),"")</f>
        <v/>
      </c>
      <c r="P183" s="70" t="str">
        <f>IFERROR(INDEX('Controles de Corrupción'!$C$10:$AZ$249,MATCH(A183,'Controles de Corrupción'!$B$10:$B$249,0),42),"")</f>
        <v/>
      </c>
      <c r="Q183" s="62" t="str">
        <f>IFERROR(INDEX('Controles de Corrupción'!$C$10:$AZ$249,MATCH(A183,'Controles de Corrupción'!$B$10:$B$249,0),47),"")</f>
        <v/>
      </c>
    </row>
    <row r="184" spans="1:17" ht="51.75" customHeight="1" x14ac:dyDescent="0.25">
      <c r="A184" s="118" t="s">
        <v>716</v>
      </c>
      <c r="B184" s="838"/>
      <c r="C184" s="841"/>
      <c r="D184" s="729"/>
      <c r="E184" s="843"/>
      <c r="F184" s="731"/>
      <c r="G184" s="731"/>
      <c r="H184" s="836"/>
      <c r="I184" s="731"/>
      <c r="J184" s="731"/>
      <c r="K184" s="731"/>
      <c r="L184" s="731"/>
      <c r="M184" s="70" t="str">
        <f>IFERROR(INDEX('Controles de Corrupción'!$C$10:$AZ$249,MATCH(A184,'Controles de Corrupción'!$B$10:$B$249,0),4),"")</f>
        <v/>
      </c>
      <c r="N184" s="70" t="str">
        <f>IFERROR(INDEX('Controles de Corrupción'!$C$10:$AZ$249,MATCH(A184,'Controles de Corrupción'!$B$10:$B$249,0),40),"")</f>
        <v/>
      </c>
      <c r="O184" s="70" t="str">
        <f>IFERROR(INDEX('Controles de Corrupción'!$C$10:$AZ$249,MATCH(A184,'Controles de Corrupción'!$B$10:$B$249,0),41),"")</f>
        <v/>
      </c>
      <c r="P184" s="70" t="str">
        <f>IFERROR(INDEX('Controles de Corrupción'!$C$10:$AZ$249,MATCH(A184,'Controles de Corrupción'!$B$10:$B$249,0),42),"")</f>
        <v/>
      </c>
      <c r="Q184" s="62" t="str">
        <f>IFERROR(INDEX('Controles de Corrupción'!$C$10:$AZ$249,MATCH(A184,'Controles de Corrupción'!$B$10:$B$249,0),47),"")</f>
        <v/>
      </c>
    </row>
    <row r="185" spans="1:17" ht="51.75" customHeight="1" x14ac:dyDescent="0.25">
      <c r="A185" s="118" t="s">
        <v>717</v>
      </c>
      <c r="B185" s="838"/>
      <c r="C185" s="841"/>
      <c r="D185" s="729"/>
      <c r="E185" s="843"/>
      <c r="F185" s="731"/>
      <c r="G185" s="731"/>
      <c r="H185" s="836"/>
      <c r="I185" s="731"/>
      <c r="J185" s="731"/>
      <c r="K185" s="731"/>
      <c r="L185" s="731"/>
      <c r="M185" s="70" t="str">
        <f>IFERROR(INDEX('Controles de Corrupción'!$C$10:$AZ$249,MATCH(A185,'Controles de Corrupción'!$B$10:$B$249,0),4),"")</f>
        <v/>
      </c>
      <c r="N185" s="70" t="str">
        <f>IFERROR(INDEX('Controles de Corrupción'!$C$10:$AZ$249,MATCH(A185,'Controles de Corrupción'!$B$10:$B$249,0),40),"")</f>
        <v/>
      </c>
      <c r="O185" s="70" t="str">
        <f>IFERROR(INDEX('Controles de Corrupción'!$C$10:$AZ$249,MATCH(A185,'Controles de Corrupción'!$B$10:$B$249,0),41),"")</f>
        <v/>
      </c>
      <c r="P185" s="70" t="str">
        <f>IFERROR(INDEX('Controles de Corrupción'!$C$10:$AZ$249,MATCH(A185,'Controles de Corrupción'!$B$10:$B$249,0),42),"")</f>
        <v/>
      </c>
      <c r="Q185" s="62" t="str">
        <f>IFERROR(INDEX('Controles de Corrupción'!$C$10:$AZ$249,MATCH(A185,'Controles de Corrupción'!$B$10:$B$249,0),47),"")</f>
        <v/>
      </c>
    </row>
    <row r="186" spans="1:17" ht="51.75" customHeight="1" x14ac:dyDescent="0.25">
      <c r="A186" s="118" t="s">
        <v>718</v>
      </c>
      <c r="B186" s="839"/>
      <c r="C186" s="841"/>
      <c r="D186" s="729"/>
      <c r="E186" s="843"/>
      <c r="F186" s="731"/>
      <c r="G186" s="731"/>
      <c r="H186" s="732"/>
      <c r="I186" s="731"/>
      <c r="J186" s="731"/>
      <c r="K186" s="731"/>
      <c r="L186" s="731"/>
      <c r="M186" s="70" t="str">
        <f>IFERROR(INDEX('Controles de Corrupción'!$C$10:$AZ$249,MATCH(A186,'Controles de Corrupción'!$B$10:$B$249,0),4),"")</f>
        <v/>
      </c>
      <c r="N186" s="70" t="str">
        <f>IFERROR(INDEX('Controles de Corrupción'!$C$10:$AZ$249,MATCH(A186,'Controles de Corrupción'!$B$10:$B$249,0),40),"")</f>
        <v/>
      </c>
      <c r="O186" s="70" t="str">
        <f>IFERROR(INDEX('Controles de Corrupción'!$C$10:$AZ$249,MATCH(A186,'Controles de Corrupción'!$B$10:$B$249,0),41),"")</f>
        <v/>
      </c>
      <c r="P186" s="70" t="str">
        <f>IFERROR(INDEX('Controles de Corrupción'!$C$10:$AZ$249,MATCH(A186,'Controles de Corrupción'!$B$10:$B$249,0),42),"")</f>
        <v/>
      </c>
      <c r="Q186" s="62" t="str">
        <f>IFERROR(INDEX('Controles de Corrupción'!$C$10:$AZ$249,MATCH(A186,'Controles de Corrupción'!$B$10:$B$249,0),47),"")</f>
        <v/>
      </c>
    </row>
    <row r="187" spans="1:17" ht="51.75" customHeight="1" x14ac:dyDescent="0.25">
      <c r="A187" s="118" t="s">
        <v>719</v>
      </c>
      <c r="B187" s="837"/>
      <c r="C187" s="840" t="str">
        <f>IFERROR(INDEX('Riesgos de Corrupción'!$B$11:$BN$100,MATCH('Mapa Riesgo Corrupción'!B187,'Riesgos de Corrupción'!$B$11:$B$100,0),2),"")</f>
        <v/>
      </c>
      <c r="D187" s="728" t="str">
        <f>IFERROR(INDEX('Riesgos de Corrupción'!$B$11:$BN$100,MATCH('Mapa Riesgo Corrupción'!B187,'Riesgos de Corrupción'!$B$11:$B$100,0),4),"")</f>
        <v/>
      </c>
      <c r="E187" s="842" t="str">
        <f>IFERROR(INDEX('Riesgos de Corrupción'!$B$11:$BN$100,MATCH('Mapa Riesgo Corrupción'!B187,'Riesgos de Corrupción'!$B$11:$B$100,0),5),"")</f>
        <v/>
      </c>
      <c r="F187" s="730" t="str">
        <f>IFERROR(INDEX('Riesgos de Corrupción'!$B$11:$BN$100,MATCH('Mapa Riesgo Corrupción'!B187,'Riesgos de Corrupción'!$B$11:$B$100,0),18),"")</f>
        <v/>
      </c>
      <c r="G187" s="730" t="str">
        <f>IFERROR(INDEX('Riesgos de Corrupción'!$B$11:$BN$100,MATCH('Mapa Riesgo Corrupción'!B187,'Riesgos de Corrupción'!$B$11:$B$100,0),63),"")</f>
        <v/>
      </c>
      <c r="H187" s="835" t="str">
        <f>IFERROR(INDEX('Riesgos de Corrupción'!$B$11:$BN$100,MATCH('Mapa Riesgo Corrupción'!B187,'Riesgos de Corrupción'!$B$11:$B$100,0),64),"")</f>
        <v/>
      </c>
      <c r="I187" s="730" t="str">
        <f>IFERROR(INDEX('Controles de Corrupción'!$C$10:$AZ$249,MATCH('Mapa Riesgo Corrupción'!B187,'Controles de Corrupción'!$C$10:$C$249,0),33),"")</f>
        <v/>
      </c>
      <c r="J187" s="730" t="str">
        <f>IFERROR(INDEX('Controles de Corrupción'!$C$10:$AZ$249,MATCH('Mapa Riesgo Corrupción'!B187,'Controles de Corrupción'!$C$10:$C$249,0),36),"")</f>
        <v/>
      </c>
      <c r="K187" s="730" t="str">
        <f>IFERROR(INDEX('Controles de Corrupción'!$C$10:$AZ$249,MATCH('Mapa Riesgo Corrupción'!B187,'Controles de Corrupción'!$C$10:$C$249,0),37),"")</f>
        <v/>
      </c>
      <c r="L187" s="730" t="str">
        <f>IFERROR(INDEX('Controles de Corrupción'!$C$10:$AZ$249,MATCH('Mapa Riesgo Corrupción'!B187,'Controles de Corrupción'!$C$10:$C$249,0),38),"")</f>
        <v/>
      </c>
      <c r="M187" s="70" t="str">
        <f>IFERROR(INDEX('Controles de Corrupción'!$C$10:$AZ$249,MATCH(A187,'Controles de Corrupción'!$B$10:$B$249,0),4),"")</f>
        <v/>
      </c>
      <c r="N187" s="70" t="str">
        <f>IFERROR(INDEX('Controles de Corrupción'!$C$10:$AZ$249,MATCH(A187,'Controles de Corrupción'!$B$10:$B$249,0),40),"")</f>
        <v/>
      </c>
      <c r="O187" s="70" t="str">
        <f>IFERROR(INDEX('Controles de Corrupción'!$C$10:$AZ$249,MATCH(A187,'Controles de Corrupción'!$B$10:$B$249,0),41),"")</f>
        <v/>
      </c>
      <c r="P187" s="70" t="str">
        <f>IFERROR(INDEX('Controles de Corrupción'!$C$10:$AZ$249,MATCH(A187,'Controles de Corrupción'!$B$10:$B$249,0),42),"")</f>
        <v/>
      </c>
      <c r="Q187" s="62" t="str">
        <f>IFERROR(INDEX('Controles de Corrupción'!$C$10:$AZ$249,MATCH(A187,'Controles de Corrupción'!$B$10:$B$249,0),47),"")</f>
        <v/>
      </c>
    </row>
    <row r="188" spans="1:17" ht="51.75" customHeight="1" x14ac:dyDescent="0.25">
      <c r="A188" s="118" t="s">
        <v>720</v>
      </c>
      <c r="B188" s="838"/>
      <c r="C188" s="841"/>
      <c r="D188" s="729"/>
      <c r="E188" s="843"/>
      <c r="F188" s="731"/>
      <c r="G188" s="731"/>
      <c r="H188" s="836"/>
      <c r="I188" s="731"/>
      <c r="J188" s="731"/>
      <c r="K188" s="731"/>
      <c r="L188" s="731"/>
      <c r="M188" s="70" t="str">
        <f>IFERROR(INDEX('Controles de Corrupción'!$C$10:$AZ$249,MATCH(A188,'Controles de Corrupción'!$B$10:$B$249,0),4),"")</f>
        <v/>
      </c>
      <c r="N188" s="70" t="str">
        <f>IFERROR(INDEX('Controles de Corrupción'!$C$10:$AZ$249,MATCH(A188,'Controles de Corrupción'!$B$10:$B$249,0),40),"")</f>
        <v/>
      </c>
      <c r="O188" s="70" t="str">
        <f>IFERROR(INDEX('Controles de Corrupción'!$C$10:$AZ$249,MATCH(A188,'Controles de Corrupción'!$B$10:$B$249,0),41),"")</f>
        <v/>
      </c>
      <c r="P188" s="70" t="str">
        <f>IFERROR(INDEX('Controles de Corrupción'!$C$10:$AZ$249,MATCH(A188,'Controles de Corrupción'!$B$10:$B$249,0),42),"")</f>
        <v/>
      </c>
      <c r="Q188" s="62" t="str">
        <f>IFERROR(INDEX('Controles de Corrupción'!$C$10:$AZ$249,MATCH(A188,'Controles de Corrupción'!$B$10:$B$249,0),47),"")</f>
        <v/>
      </c>
    </row>
    <row r="189" spans="1:17" ht="51.75" customHeight="1" x14ac:dyDescent="0.25">
      <c r="A189" s="118" t="s">
        <v>721</v>
      </c>
      <c r="B189" s="838"/>
      <c r="C189" s="841"/>
      <c r="D189" s="729"/>
      <c r="E189" s="843"/>
      <c r="F189" s="731"/>
      <c r="G189" s="731"/>
      <c r="H189" s="836"/>
      <c r="I189" s="731"/>
      <c r="J189" s="731"/>
      <c r="K189" s="731"/>
      <c r="L189" s="731"/>
      <c r="M189" s="70" t="str">
        <f>IFERROR(INDEX('Controles de Corrupción'!$C$10:$AZ$249,MATCH(A189,'Controles de Corrupción'!$B$10:$B$249,0),4),"")</f>
        <v/>
      </c>
      <c r="N189" s="70" t="str">
        <f>IFERROR(INDEX('Controles de Corrupción'!$C$10:$AZ$249,MATCH(A189,'Controles de Corrupción'!$B$10:$B$249,0),40),"")</f>
        <v/>
      </c>
      <c r="O189" s="70" t="str">
        <f>IFERROR(INDEX('Controles de Corrupción'!$C$10:$AZ$249,MATCH(A189,'Controles de Corrupción'!$B$10:$B$249,0),41),"")</f>
        <v/>
      </c>
      <c r="P189" s="70" t="str">
        <f>IFERROR(INDEX('Controles de Corrupción'!$C$10:$AZ$249,MATCH(A189,'Controles de Corrupción'!$B$10:$B$249,0),42),"")</f>
        <v/>
      </c>
      <c r="Q189" s="62" t="str">
        <f>IFERROR(INDEX('Controles de Corrupción'!$C$10:$AZ$249,MATCH(A189,'Controles de Corrupción'!$B$10:$B$249,0),47),"")</f>
        <v/>
      </c>
    </row>
    <row r="190" spans="1:17" ht="51.75" customHeight="1" x14ac:dyDescent="0.25">
      <c r="A190" s="118" t="s">
        <v>722</v>
      </c>
      <c r="B190" s="838"/>
      <c r="C190" s="841"/>
      <c r="D190" s="729"/>
      <c r="E190" s="843"/>
      <c r="F190" s="731"/>
      <c r="G190" s="731"/>
      <c r="H190" s="836"/>
      <c r="I190" s="731"/>
      <c r="J190" s="731"/>
      <c r="K190" s="731"/>
      <c r="L190" s="731"/>
      <c r="M190" s="70" t="str">
        <f>IFERROR(INDEX('Controles de Corrupción'!$C$10:$AZ$249,MATCH(A190,'Controles de Corrupción'!$B$10:$B$249,0),4),"")</f>
        <v/>
      </c>
      <c r="N190" s="70" t="str">
        <f>IFERROR(INDEX('Controles de Corrupción'!$C$10:$AZ$249,MATCH(A190,'Controles de Corrupción'!$B$10:$B$249,0),40),"")</f>
        <v/>
      </c>
      <c r="O190" s="70" t="str">
        <f>IFERROR(INDEX('Controles de Corrupción'!$C$10:$AZ$249,MATCH(A190,'Controles de Corrupción'!$B$10:$B$249,0),41),"")</f>
        <v/>
      </c>
      <c r="P190" s="70" t="str">
        <f>IFERROR(INDEX('Controles de Corrupción'!$C$10:$AZ$249,MATCH(A190,'Controles de Corrupción'!$B$10:$B$249,0),42),"")</f>
        <v/>
      </c>
      <c r="Q190" s="62" t="str">
        <f>IFERROR(INDEX('Controles de Corrupción'!$C$10:$AZ$249,MATCH(A190,'Controles de Corrupción'!$B$10:$B$249,0),47),"")</f>
        <v/>
      </c>
    </row>
    <row r="191" spans="1:17" ht="51.75" customHeight="1" x14ac:dyDescent="0.25">
      <c r="A191" s="118" t="s">
        <v>723</v>
      </c>
      <c r="B191" s="838"/>
      <c r="C191" s="841"/>
      <c r="D191" s="729"/>
      <c r="E191" s="843"/>
      <c r="F191" s="731"/>
      <c r="G191" s="731"/>
      <c r="H191" s="836"/>
      <c r="I191" s="731"/>
      <c r="J191" s="731"/>
      <c r="K191" s="731"/>
      <c r="L191" s="731"/>
      <c r="M191" s="70" t="str">
        <f>IFERROR(INDEX('Controles de Corrupción'!$C$10:$AZ$249,MATCH(A191,'Controles de Corrupción'!$B$10:$B$249,0),4),"")</f>
        <v/>
      </c>
      <c r="N191" s="70" t="str">
        <f>IFERROR(INDEX('Controles de Corrupción'!$C$10:$AZ$249,MATCH(A191,'Controles de Corrupción'!$B$10:$B$249,0),40),"")</f>
        <v/>
      </c>
      <c r="O191" s="70" t="str">
        <f>IFERROR(INDEX('Controles de Corrupción'!$C$10:$AZ$249,MATCH(A191,'Controles de Corrupción'!$B$10:$B$249,0),41),"")</f>
        <v/>
      </c>
      <c r="P191" s="70" t="str">
        <f>IFERROR(INDEX('Controles de Corrupción'!$C$10:$AZ$249,MATCH(A191,'Controles de Corrupción'!$B$10:$B$249,0),42),"")</f>
        <v/>
      </c>
      <c r="Q191" s="62" t="str">
        <f>IFERROR(INDEX('Controles de Corrupción'!$C$10:$AZ$249,MATCH(A191,'Controles de Corrupción'!$B$10:$B$249,0),47),"")</f>
        <v/>
      </c>
    </row>
    <row r="192" spans="1:17" ht="51.75" customHeight="1" x14ac:dyDescent="0.25">
      <c r="A192" s="118" t="s">
        <v>724</v>
      </c>
      <c r="B192" s="839"/>
      <c r="C192" s="841"/>
      <c r="D192" s="729"/>
      <c r="E192" s="843"/>
      <c r="F192" s="731"/>
      <c r="G192" s="731"/>
      <c r="H192" s="732"/>
      <c r="I192" s="731"/>
      <c r="J192" s="731"/>
      <c r="K192" s="731"/>
      <c r="L192" s="731"/>
      <c r="M192" s="70" t="str">
        <f>IFERROR(INDEX('Controles de Corrupción'!$C$10:$AZ$249,MATCH(A192,'Controles de Corrupción'!$B$10:$B$249,0),4),"")</f>
        <v/>
      </c>
      <c r="N192" s="70" t="str">
        <f>IFERROR(INDEX('Controles de Corrupción'!$C$10:$AZ$249,MATCH(A192,'Controles de Corrupción'!$B$10:$B$249,0),40),"")</f>
        <v/>
      </c>
      <c r="O192" s="70" t="str">
        <f>IFERROR(INDEX('Controles de Corrupción'!$C$10:$AZ$249,MATCH(A192,'Controles de Corrupción'!$B$10:$B$249,0),41),"")</f>
        <v/>
      </c>
      <c r="P192" s="70" t="str">
        <f>IFERROR(INDEX('Controles de Corrupción'!$C$10:$AZ$249,MATCH(A192,'Controles de Corrupción'!$B$10:$B$249,0),42),"")</f>
        <v/>
      </c>
      <c r="Q192" s="62" t="str">
        <f>IFERROR(INDEX('Controles de Corrupción'!$C$10:$AZ$249,MATCH(A192,'Controles de Corrupción'!$B$10:$B$249,0),47),"")</f>
        <v/>
      </c>
    </row>
    <row r="193" spans="1:17" ht="51.75" customHeight="1" x14ac:dyDescent="0.25">
      <c r="A193" s="118" t="s">
        <v>725</v>
      </c>
      <c r="B193" s="837"/>
      <c r="C193" s="840" t="str">
        <f>IFERROR(INDEX('Riesgos de Corrupción'!$B$11:$BN$100,MATCH('Mapa Riesgo Corrupción'!B193,'Riesgos de Corrupción'!$B$11:$B$100,0),2),"")</f>
        <v/>
      </c>
      <c r="D193" s="728" t="str">
        <f>IFERROR(INDEX('Riesgos de Corrupción'!$B$11:$BN$100,MATCH('Mapa Riesgo Corrupción'!B193,'Riesgos de Corrupción'!$B$11:$B$100,0),4),"")</f>
        <v/>
      </c>
      <c r="E193" s="842" t="str">
        <f>IFERROR(INDEX('Riesgos de Corrupción'!$B$11:$BN$100,MATCH('Mapa Riesgo Corrupción'!B193,'Riesgos de Corrupción'!$B$11:$B$100,0),5),"")</f>
        <v/>
      </c>
      <c r="F193" s="730" t="str">
        <f>IFERROR(INDEX('Riesgos de Corrupción'!$B$11:$BN$100,MATCH('Mapa Riesgo Corrupción'!B193,'Riesgos de Corrupción'!$B$11:$B$100,0),18),"")</f>
        <v/>
      </c>
      <c r="G193" s="730" t="str">
        <f>IFERROR(INDEX('Riesgos de Corrupción'!$B$11:$BN$100,MATCH('Mapa Riesgo Corrupción'!B193,'Riesgos de Corrupción'!$B$11:$B$100,0),63),"")</f>
        <v/>
      </c>
      <c r="H193" s="835" t="str">
        <f>IFERROR(INDEX('Riesgos de Corrupción'!$B$11:$BN$100,MATCH('Mapa Riesgo Corrupción'!B193,'Riesgos de Corrupción'!$B$11:$B$100,0),64),"")</f>
        <v/>
      </c>
      <c r="I193" s="730" t="str">
        <f>IFERROR(INDEX('Controles de Corrupción'!$C$10:$AZ$249,MATCH('Mapa Riesgo Corrupción'!B193,'Controles de Corrupción'!$C$10:$C$249,0),33),"")</f>
        <v/>
      </c>
      <c r="J193" s="730" t="str">
        <f>IFERROR(INDEX('Controles de Corrupción'!$C$10:$AZ$249,MATCH('Mapa Riesgo Corrupción'!B193,'Controles de Corrupción'!$C$10:$C$249,0),36),"")</f>
        <v/>
      </c>
      <c r="K193" s="730" t="str">
        <f>IFERROR(INDEX('Controles de Corrupción'!$C$10:$AZ$249,MATCH('Mapa Riesgo Corrupción'!B193,'Controles de Corrupción'!$C$10:$C$249,0),37),"")</f>
        <v/>
      </c>
      <c r="L193" s="730" t="str">
        <f>IFERROR(INDEX('Controles de Corrupción'!$C$10:$AZ$249,MATCH('Mapa Riesgo Corrupción'!B193,'Controles de Corrupción'!$C$10:$C$249,0),38),"")</f>
        <v/>
      </c>
      <c r="M193" s="70" t="str">
        <f>IFERROR(INDEX('Controles de Corrupción'!$C$10:$AZ$249,MATCH(A193,'Controles de Corrupción'!$B$10:$B$249,0),4),"")</f>
        <v/>
      </c>
      <c r="N193" s="70" t="str">
        <f>IFERROR(INDEX('Controles de Corrupción'!$C$10:$AZ$249,MATCH(A193,'Controles de Corrupción'!$B$10:$B$249,0),40),"")</f>
        <v/>
      </c>
      <c r="O193" s="70" t="str">
        <f>IFERROR(INDEX('Controles de Corrupción'!$C$10:$AZ$249,MATCH(A193,'Controles de Corrupción'!$B$10:$B$249,0),41),"")</f>
        <v/>
      </c>
      <c r="P193" s="70" t="str">
        <f>IFERROR(INDEX('Controles de Corrupción'!$C$10:$AZ$249,MATCH(A193,'Controles de Corrupción'!$B$10:$B$249,0),42),"")</f>
        <v/>
      </c>
      <c r="Q193" s="62" t="str">
        <f>IFERROR(INDEX('Controles de Corrupción'!$C$10:$AZ$249,MATCH(A193,'Controles de Corrupción'!$B$10:$B$249,0),47),"")</f>
        <v/>
      </c>
    </row>
    <row r="194" spans="1:17" ht="51.75" customHeight="1" x14ac:dyDescent="0.25">
      <c r="A194" s="118" t="s">
        <v>726</v>
      </c>
      <c r="B194" s="838"/>
      <c r="C194" s="841"/>
      <c r="D194" s="729"/>
      <c r="E194" s="843"/>
      <c r="F194" s="731"/>
      <c r="G194" s="731"/>
      <c r="H194" s="836"/>
      <c r="I194" s="731"/>
      <c r="J194" s="731"/>
      <c r="K194" s="731"/>
      <c r="L194" s="731"/>
      <c r="M194" s="70" t="str">
        <f>IFERROR(INDEX('Controles de Corrupción'!$C$10:$AZ$249,MATCH(A194,'Controles de Corrupción'!$B$10:$B$249,0),4),"")</f>
        <v/>
      </c>
      <c r="N194" s="70" t="str">
        <f>IFERROR(INDEX('Controles de Corrupción'!$C$10:$AZ$249,MATCH(A194,'Controles de Corrupción'!$B$10:$B$249,0),40),"")</f>
        <v/>
      </c>
      <c r="O194" s="70" t="str">
        <f>IFERROR(INDEX('Controles de Corrupción'!$C$10:$AZ$249,MATCH(A194,'Controles de Corrupción'!$B$10:$B$249,0),41),"")</f>
        <v/>
      </c>
      <c r="P194" s="70" t="str">
        <f>IFERROR(INDEX('Controles de Corrupción'!$C$10:$AZ$249,MATCH(A194,'Controles de Corrupción'!$B$10:$B$249,0),42),"")</f>
        <v/>
      </c>
      <c r="Q194" s="62" t="str">
        <f>IFERROR(INDEX('Controles de Corrupción'!$C$10:$AZ$249,MATCH(A194,'Controles de Corrupción'!$B$10:$B$249,0),47),"")</f>
        <v/>
      </c>
    </row>
    <row r="195" spans="1:17" ht="51.75" customHeight="1" x14ac:dyDescent="0.25">
      <c r="A195" s="118" t="s">
        <v>727</v>
      </c>
      <c r="B195" s="838"/>
      <c r="C195" s="841"/>
      <c r="D195" s="729"/>
      <c r="E195" s="843"/>
      <c r="F195" s="731"/>
      <c r="G195" s="731"/>
      <c r="H195" s="836"/>
      <c r="I195" s="731"/>
      <c r="J195" s="731"/>
      <c r="K195" s="731"/>
      <c r="L195" s="731"/>
      <c r="M195" s="70" t="str">
        <f>IFERROR(INDEX('Controles de Corrupción'!$C$10:$AZ$249,MATCH(A195,'Controles de Corrupción'!$B$10:$B$249,0),4),"")</f>
        <v/>
      </c>
      <c r="N195" s="70" t="str">
        <f>IFERROR(INDEX('Controles de Corrupción'!$C$10:$AZ$249,MATCH(A195,'Controles de Corrupción'!$B$10:$B$249,0),40),"")</f>
        <v/>
      </c>
      <c r="O195" s="70" t="str">
        <f>IFERROR(INDEX('Controles de Corrupción'!$C$10:$AZ$249,MATCH(A195,'Controles de Corrupción'!$B$10:$B$249,0),41),"")</f>
        <v/>
      </c>
      <c r="P195" s="70" t="str">
        <f>IFERROR(INDEX('Controles de Corrupción'!$C$10:$AZ$249,MATCH(A195,'Controles de Corrupción'!$B$10:$B$249,0),42),"")</f>
        <v/>
      </c>
      <c r="Q195" s="62" t="str">
        <f>IFERROR(INDEX('Controles de Corrupción'!$C$10:$AZ$249,MATCH(A195,'Controles de Corrupción'!$B$10:$B$249,0),47),"")</f>
        <v/>
      </c>
    </row>
    <row r="196" spans="1:17" ht="51.75" customHeight="1" x14ac:dyDescent="0.25">
      <c r="A196" s="118" t="s">
        <v>728</v>
      </c>
      <c r="B196" s="838"/>
      <c r="C196" s="841"/>
      <c r="D196" s="729"/>
      <c r="E196" s="843"/>
      <c r="F196" s="731"/>
      <c r="G196" s="731"/>
      <c r="H196" s="836"/>
      <c r="I196" s="731"/>
      <c r="J196" s="731"/>
      <c r="K196" s="731"/>
      <c r="L196" s="731"/>
      <c r="M196" s="70" t="str">
        <f>IFERROR(INDEX('Controles de Corrupción'!$C$10:$AZ$249,MATCH(A196,'Controles de Corrupción'!$B$10:$B$249,0),4),"")</f>
        <v/>
      </c>
      <c r="N196" s="70" t="str">
        <f>IFERROR(INDEX('Controles de Corrupción'!$C$10:$AZ$249,MATCH(A196,'Controles de Corrupción'!$B$10:$B$249,0),40),"")</f>
        <v/>
      </c>
      <c r="O196" s="70" t="str">
        <f>IFERROR(INDEX('Controles de Corrupción'!$C$10:$AZ$249,MATCH(A196,'Controles de Corrupción'!$B$10:$B$249,0),41),"")</f>
        <v/>
      </c>
      <c r="P196" s="70" t="str">
        <f>IFERROR(INDEX('Controles de Corrupción'!$C$10:$AZ$249,MATCH(A196,'Controles de Corrupción'!$B$10:$B$249,0),42),"")</f>
        <v/>
      </c>
      <c r="Q196" s="62" t="str">
        <f>IFERROR(INDEX('Controles de Corrupción'!$C$10:$AZ$249,MATCH(A196,'Controles de Corrupción'!$B$10:$B$249,0),47),"")</f>
        <v/>
      </c>
    </row>
    <row r="197" spans="1:17" ht="51.75" customHeight="1" x14ac:dyDescent="0.25">
      <c r="A197" s="118" t="s">
        <v>729</v>
      </c>
      <c r="B197" s="838"/>
      <c r="C197" s="841"/>
      <c r="D197" s="729"/>
      <c r="E197" s="843"/>
      <c r="F197" s="731"/>
      <c r="G197" s="731"/>
      <c r="H197" s="836"/>
      <c r="I197" s="731"/>
      <c r="J197" s="731"/>
      <c r="K197" s="731"/>
      <c r="L197" s="731"/>
      <c r="M197" s="70" t="str">
        <f>IFERROR(INDEX('Controles de Corrupción'!$C$10:$AZ$249,MATCH(A197,'Controles de Corrupción'!$B$10:$B$249,0),4),"")</f>
        <v/>
      </c>
      <c r="N197" s="70" t="str">
        <f>IFERROR(INDEX('Controles de Corrupción'!$C$10:$AZ$249,MATCH(A197,'Controles de Corrupción'!$B$10:$B$249,0),40),"")</f>
        <v/>
      </c>
      <c r="O197" s="70" t="str">
        <f>IFERROR(INDEX('Controles de Corrupción'!$C$10:$AZ$249,MATCH(A197,'Controles de Corrupción'!$B$10:$B$249,0),41),"")</f>
        <v/>
      </c>
      <c r="P197" s="70" t="str">
        <f>IFERROR(INDEX('Controles de Corrupción'!$C$10:$AZ$249,MATCH(A197,'Controles de Corrupción'!$B$10:$B$249,0),42),"")</f>
        <v/>
      </c>
      <c r="Q197" s="62" t="str">
        <f>IFERROR(INDEX('Controles de Corrupción'!$C$10:$AZ$249,MATCH(A197,'Controles de Corrupción'!$B$10:$B$249,0),47),"")</f>
        <v/>
      </c>
    </row>
    <row r="198" spans="1:17" ht="51.75" customHeight="1" x14ac:dyDescent="0.25">
      <c r="A198" s="118" t="s">
        <v>730</v>
      </c>
      <c r="B198" s="839"/>
      <c r="C198" s="841"/>
      <c r="D198" s="729"/>
      <c r="E198" s="843"/>
      <c r="F198" s="731"/>
      <c r="G198" s="731"/>
      <c r="H198" s="732"/>
      <c r="I198" s="731"/>
      <c r="J198" s="731"/>
      <c r="K198" s="731"/>
      <c r="L198" s="731"/>
      <c r="M198" s="70" t="str">
        <f>IFERROR(INDEX('Controles de Corrupción'!$C$10:$AZ$249,MATCH(A198,'Controles de Corrupción'!$B$10:$B$249,0),4),"")</f>
        <v/>
      </c>
      <c r="N198" s="70" t="str">
        <f>IFERROR(INDEX('Controles de Corrupción'!$C$10:$AZ$249,MATCH(A198,'Controles de Corrupción'!$B$10:$B$249,0),40),"")</f>
        <v/>
      </c>
      <c r="O198" s="70" t="str">
        <f>IFERROR(INDEX('Controles de Corrupción'!$C$10:$AZ$249,MATCH(A198,'Controles de Corrupción'!$B$10:$B$249,0),41),"")</f>
        <v/>
      </c>
      <c r="P198" s="70" t="str">
        <f>IFERROR(INDEX('Controles de Corrupción'!$C$10:$AZ$249,MATCH(A198,'Controles de Corrupción'!$B$10:$B$249,0),42),"")</f>
        <v/>
      </c>
      <c r="Q198" s="62" t="str">
        <f>IFERROR(INDEX('Controles de Corrupción'!$C$10:$AZ$249,MATCH(A198,'Controles de Corrupción'!$B$10:$B$249,0),47),"")</f>
        <v/>
      </c>
    </row>
    <row r="199" spans="1:17" ht="51.75" customHeight="1" x14ac:dyDescent="0.25">
      <c r="A199" s="118" t="s">
        <v>731</v>
      </c>
      <c r="B199" s="837"/>
      <c r="C199" s="840" t="str">
        <f>IFERROR(INDEX('Riesgos de Corrupción'!$B$11:$BN$100,MATCH('Mapa Riesgo Corrupción'!B199,'Riesgos de Corrupción'!$B$11:$B$100,0),2),"")</f>
        <v/>
      </c>
      <c r="D199" s="728" t="str">
        <f>IFERROR(INDEX('Riesgos de Corrupción'!$B$11:$BN$100,MATCH('Mapa Riesgo Corrupción'!B199,'Riesgos de Corrupción'!$B$11:$B$100,0),4),"")</f>
        <v/>
      </c>
      <c r="E199" s="842" t="str">
        <f>IFERROR(INDEX('Riesgos de Corrupción'!$B$11:$BN$100,MATCH('Mapa Riesgo Corrupción'!B199,'Riesgos de Corrupción'!$B$11:$B$100,0),5),"")</f>
        <v/>
      </c>
      <c r="F199" s="730" t="str">
        <f>IFERROR(INDEX('Riesgos de Corrupción'!$B$11:$BN$100,MATCH('Mapa Riesgo Corrupción'!B199,'Riesgos de Corrupción'!$B$11:$B$100,0),18),"")</f>
        <v/>
      </c>
      <c r="G199" s="730" t="str">
        <f>IFERROR(INDEX('Riesgos de Corrupción'!$B$11:$BN$100,MATCH('Mapa Riesgo Corrupción'!B199,'Riesgos de Corrupción'!$B$11:$B$100,0),63),"")</f>
        <v/>
      </c>
      <c r="H199" s="835" t="str">
        <f>IFERROR(INDEX('Riesgos de Corrupción'!$B$11:$BN$100,MATCH('Mapa Riesgo Corrupción'!B199,'Riesgos de Corrupción'!$B$11:$B$100,0),64),"")</f>
        <v/>
      </c>
      <c r="I199" s="730" t="str">
        <f>IFERROR(INDEX('Controles de Corrupción'!$C$10:$AZ$249,MATCH('Mapa Riesgo Corrupción'!B199,'Controles de Corrupción'!$C$10:$C$249,0),33),"")</f>
        <v/>
      </c>
      <c r="J199" s="730" t="str">
        <f>IFERROR(INDEX('Controles de Corrupción'!$C$10:$AZ$249,MATCH('Mapa Riesgo Corrupción'!B199,'Controles de Corrupción'!$C$10:$C$249,0),36),"")</f>
        <v/>
      </c>
      <c r="K199" s="730" t="str">
        <f>IFERROR(INDEX('Controles de Corrupción'!$C$10:$AZ$249,MATCH('Mapa Riesgo Corrupción'!B199,'Controles de Corrupción'!$C$10:$C$249,0),37),"")</f>
        <v/>
      </c>
      <c r="L199" s="730" t="str">
        <f>IFERROR(INDEX('Controles de Corrupción'!$C$10:$AZ$249,MATCH('Mapa Riesgo Corrupción'!B199,'Controles de Corrupción'!$C$10:$C$249,0),38),"")</f>
        <v/>
      </c>
      <c r="M199" s="70" t="str">
        <f>IFERROR(INDEX('Controles de Corrupción'!$C$10:$AZ$249,MATCH(A199,'Controles de Corrupción'!$B$10:$B$249,0),4),"")</f>
        <v/>
      </c>
      <c r="N199" s="70" t="str">
        <f>IFERROR(INDEX('Controles de Corrupción'!$C$10:$AZ$249,MATCH(A199,'Controles de Corrupción'!$B$10:$B$249,0),40),"")</f>
        <v/>
      </c>
      <c r="O199" s="70" t="str">
        <f>IFERROR(INDEX('Controles de Corrupción'!$C$10:$AZ$249,MATCH(A199,'Controles de Corrupción'!$B$10:$B$249,0),41),"")</f>
        <v/>
      </c>
      <c r="P199" s="70" t="str">
        <f>IFERROR(INDEX('Controles de Corrupción'!$C$10:$AZ$249,MATCH(A199,'Controles de Corrupción'!$B$10:$B$249,0),42),"")</f>
        <v/>
      </c>
      <c r="Q199" s="62" t="str">
        <f>IFERROR(INDEX('Controles de Corrupción'!$C$10:$AZ$249,MATCH(A199,'Controles de Corrupción'!$B$10:$B$249,0),47),"")</f>
        <v/>
      </c>
    </row>
    <row r="200" spans="1:17" ht="51.75" customHeight="1" x14ac:dyDescent="0.25">
      <c r="A200" s="118" t="s">
        <v>732</v>
      </c>
      <c r="B200" s="838"/>
      <c r="C200" s="841"/>
      <c r="D200" s="729"/>
      <c r="E200" s="843"/>
      <c r="F200" s="731"/>
      <c r="G200" s="731"/>
      <c r="H200" s="836"/>
      <c r="I200" s="731"/>
      <c r="J200" s="731"/>
      <c r="K200" s="731"/>
      <c r="L200" s="731"/>
      <c r="M200" s="70" t="str">
        <f>IFERROR(INDEX('Controles de Corrupción'!$C$10:$AZ$249,MATCH(A200,'Controles de Corrupción'!$B$10:$B$249,0),4),"")</f>
        <v/>
      </c>
      <c r="N200" s="70" t="str">
        <f>IFERROR(INDEX('Controles de Corrupción'!$C$10:$AZ$249,MATCH(A200,'Controles de Corrupción'!$B$10:$B$249,0),40),"")</f>
        <v/>
      </c>
      <c r="O200" s="70" t="str">
        <f>IFERROR(INDEX('Controles de Corrupción'!$C$10:$AZ$249,MATCH(A200,'Controles de Corrupción'!$B$10:$B$249,0),41),"")</f>
        <v/>
      </c>
      <c r="P200" s="70" t="str">
        <f>IFERROR(INDEX('Controles de Corrupción'!$C$10:$AZ$249,MATCH(A200,'Controles de Corrupción'!$B$10:$B$249,0),42),"")</f>
        <v/>
      </c>
      <c r="Q200" s="62" t="str">
        <f>IFERROR(INDEX('Controles de Corrupción'!$C$10:$AZ$249,MATCH(A200,'Controles de Corrupción'!$B$10:$B$249,0),47),"")</f>
        <v/>
      </c>
    </row>
    <row r="201" spans="1:17" ht="51.75" customHeight="1" x14ac:dyDescent="0.25">
      <c r="A201" s="118" t="s">
        <v>733</v>
      </c>
      <c r="B201" s="838"/>
      <c r="C201" s="841"/>
      <c r="D201" s="729"/>
      <c r="E201" s="843"/>
      <c r="F201" s="731"/>
      <c r="G201" s="731"/>
      <c r="H201" s="836"/>
      <c r="I201" s="731"/>
      <c r="J201" s="731"/>
      <c r="K201" s="731"/>
      <c r="L201" s="731"/>
      <c r="M201" s="70" t="str">
        <f>IFERROR(INDEX('Controles de Corrupción'!$C$10:$AZ$249,MATCH(A201,'Controles de Corrupción'!$B$10:$B$249,0),4),"")</f>
        <v/>
      </c>
      <c r="N201" s="70" t="str">
        <f>IFERROR(INDEX('Controles de Corrupción'!$C$10:$AZ$249,MATCH(A201,'Controles de Corrupción'!$B$10:$B$249,0),40),"")</f>
        <v/>
      </c>
      <c r="O201" s="70" t="str">
        <f>IFERROR(INDEX('Controles de Corrupción'!$C$10:$AZ$249,MATCH(A201,'Controles de Corrupción'!$B$10:$B$249,0),41),"")</f>
        <v/>
      </c>
      <c r="P201" s="70" t="str">
        <f>IFERROR(INDEX('Controles de Corrupción'!$C$10:$AZ$249,MATCH(A201,'Controles de Corrupción'!$B$10:$B$249,0),42),"")</f>
        <v/>
      </c>
      <c r="Q201" s="62" t="str">
        <f>IFERROR(INDEX('Controles de Corrupción'!$C$10:$AZ$249,MATCH(A201,'Controles de Corrupción'!$B$10:$B$249,0),47),"")</f>
        <v/>
      </c>
    </row>
    <row r="202" spans="1:17" ht="51.75" customHeight="1" x14ac:dyDescent="0.25">
      <c r="A202" s="118" t="s">
        <v>734</v>
      </c>
      <c r="B202" s="838"/>
      <c r="C202" s="841"/>
      <c r="D202" s="729"/>
      <c r="E202" s="843"/>
      <c r="F202" s="731"/>
      <c r="G202" s="731"/>
      <c r="H202" s="836"/>
      <c r="I202" s="731"/>
      <c r="J202" s="731"/>
      <c r="K202" s="731"/>
      <c r="L202" s="731"/>
      <c r="M202" s="70" t="str">
        <f>IFERROR(INDEX('Controles de Corrupción'!$C$10:$AZ$249,MATCH(A202,'Controles de Corrupción'!$B$10:$B$249,0),4),"")</f>
        <v/>
      </c>
      <c r="N202" s="70" t="str">
        <f>IFERROR(INDEX('Controles de Corrupción'!$C$10:$AZ$249,MATCH(A202,'Controles de Corrupción'!$B$10:$B$249,0),40),"")</f>
        <v/>
      </c>
      <c r="O202" s="70" t="str">
        <f>IFERROR(INDEX('Controles de Corrupción'!$C$10:$AZ$249,MATCH(A202,'Controles de Corrupción'!$B$10:$B$249,0),41),"")</f>
        <v/>
      </c>
      <c r="P202" s="70" t="str">
        <f>IFERROR(INDEX('Controles de Corrupción'!$C$10:$AZ$249,MATCH(A202,'Controles de Corrupción'!$B$10:$B$249,0),42),"")</f>
        <v/>
      </c>
      <c r="Q202" s="62" t="str">
        <f>IFERROR(INDEX('Controles de Corrupción'!$C$10:$AZ$249,MATCH(A202,'Controles de Corrupción'!$B$10:$B$249,0),47),"")</f>
        <v/>
      </c>
    </row>
    <row r="203" spans="1:17" ht="51.75" customHeight="1" x14ac:dyDescent="0.25">
      <c r="A203" s="118" t="s">
        <v>735</v>
      </c>
      <c r="B203" s="838"/>
      <c r="C203" s="841"/>
      <c r="D203" s="729"/>
      <c r="E203" s="843"/>
      <c r="F203" s="731"/>
      <c r="G203" s="731"/>
      <c r="H203" s="836"/>
      <c r="I203" s="731"/>
      <c r="J203" s="731"/>
      <c r="K203" s="731"/>
      <c r="L203" s="731"/>
      <c r="M203" s="70" t="str">
        <f>IFERROR(INDEX('Controles de Corrupción'!$C$10:$AZ$249,MATCH(A203,'Controles de Corrupción'!$B$10:$B$249,0),4),"")</f>
        <v/>
      </c>
      <c r="N203" s="70" t="str">
        <f>IFERROR(INDEX('Controles de Corrupción'!$C$10:$AZ$249,MATCH(A203,'Controles de Corrupción'!$B$10:$B$249,0),40),"")</f>
        <v/>
      </c>
      <c r="O203" s="70" t="str">
        <f>IFERROR(INDEX('Controles de Corrupción'!$C$10:$AZ$249,MATCH(A203,'Controles de Corrupción'!$B$10:$B$249,0),41),"")</f>
        <v/>
      </c>
      <c r="P203" s="70" t="str">
        <f>IFERROR(INDEX('Controles de Corrupción'!$C$10:$AZ$249,MATCH(A203,'Controles de Corrupción'!$B$10:$B$249,0),42),"")</f>
        <v/>
      </c>
      <c r="Q203" s="62" t="str">
        <f>IFERROR(INDEX('Controles de Corrupción'!$C$10:$AZ$249,MATCH(A203,'Controles de Corrupción'!$B$10:$B$249,0),47),"")</f>
        <v/>
      </c>
    </row>
    <row r="204" spans="1:17" ht="51.75" customHeight="1" x14ac:dyDescent="0.25">
      <c r="A204" s="118" t="s">
        <v>736</v>
      </c>
      <c r="B204" s="839"/>
      <c r="C204" s="841"/>
      <c r="D204" s="729"/>
      <c r="E204" s="843"/>
      <c r="F204" s="731"/>
      <c r="G204" s="731"/>
      <c r="H204" s="732"/>
      <c r="I204" s="731"/>
      <c r="J204" s="731"/>
      <c r="K204" s="731"/>
      <c r="L204" s="731"/>
      <c r="M204" s="70" t="str">
        <f>IFERROR(INDEX('Controles de Corrupción'!$C$10:$AZ$249,MATCH(A204,'Controles de Corrupción'!$B$10:$B$249,0),4),"")</f>
        <v/>
      </c>
      <c r="N204" s="70" t="str">
        <f>IFERROR(INDEX('Controles de Corrupción'!$C$10:$AZ$249,MATCH(A204,'Controles de Corrupción'!$B$10:$B$249,0),40),"")</f>
        <v/>
      </c>
      <c r="O204" s="70" t="str">
        <f>IFERROR(INDEX('Controles de Corrupción'!$C$10:$AZ$249,MATCH(A204,'Controles de Corrupción'!$B$10:$B$249,0),41),"")</f>
        <v/>
      </c>
      <c r="P204" s="70" t="str">
        <f>IFERROR(INDEX('Controles de Corrupción'!$C$10:$AZ$249,MATCH(A204,'Controles de Corrupción'!$B$10:$B$249,0),42),"")</f>
        <v/>
      </c>
      <c r="Q204" s="62" t="str">
        <f>IFERROR(INDEX('Controles de Corrupción'!$C$10:$AZ$249,MATCH(A204,'Controles de Corrupción'!$B$10:$B$249,0),47),"")</f>
        <v/>
      </c>
    </row>
    <row r="205" spans="1:17" ht="51.75" customHeight="1" x14ac:dyDescent="0.25">
      <c r="A205" s="118" t="s">
        <v>737</v>
      </c>
      <c r="B205" s="837"/>
      <c r="C205" s="840" t="str">
        <f>IFERROR(INDEX('Riesgos de Corrupción'!$B$11:$BN$100,MATCH('Mapa Riesgo Corrupción'!B205,'Riesgos de Corrupción'!$B$11:$B$100,0),2),"")</f>
        <v/>
      </c>
      <c r="D205" s="728" t="str">
        <f>IFERROR(INDEX('Riesgos de Corrupción'!$B$11:$BN$100,MATCH('Mapa Riesgo Corrupción'!B205,'Riesgos de Corrupción'!$B$11:$B$100,0),4),"")</f>
        <v/>
      </c>
      <c r="E205" s="842" t="str">
        <f>IFERROR(INDEX('Riesgos de Corrupción'!$B$11:$BN$100,MATCH('Mapa Riesgo Corrupción'!B205,'Riesgos de Corrupción'!$B$11:$B$100,0),5),"")</f>
        <v/>
      </c>
      <c r="F205" s="730" t="str">
        <f>IFERROR(INDEX('Riesgos de Corrupción'!$B$11:$BN$100,MATCH('Mapa Riesgo Corrupción'!B205,'Riesgos de Corrupción'!$B$11:$B$100,0),18),"")</f>
        <v/>
      </c>
      <c r="G205" s="730" t="str">
        <f>IFERROR(INDEX('Riesgos de Corrupción'!$B$11:$BN$100,MATCH('Mapa Riesgo Corrupción'!B205,'Riesgos de Corrupción'!$B$11:$B$100,0),63),"")</f>
        <v/>
      </c>
      <c r="H205" s="835" t="str">
        <f>IFERROR(INDEX('Riesgos de Corrupción'!$B$11:$BN$100,MATCH('Mapa Riesgo Corrupción'!B205,'Riesgos de Corrupción'!$B$11:$B$100,0),64),"")</f>
        <v/>
      </c>
      <c r="I205" s="730" t="str">
        <f>IFERROR(INDEX('Controles de Corrupción'!$C$10:$AZ$249,MATCH('Mapa Riesgo Corrupción'!B205,'Controles de Corrupción'!$C$10:$C$249,0),33),"")</f>
        <v/>
      </c>
      <c r="J205" s="730" t="str">
        <f>IFERROR(INDEX('Controles de Corrupción'!$C$10:$AZ$249,MATCH('Mapa Riesgo Corrupción'!B205,'Controles de Corrupción'!$C$10:$C$249,0),36),"")</f>
        <v/>
      </c>
      <c r="K205" s="730" t="str">
        <f>IFERROR(INDEX('Controles de Corrupción'!$C$10:$AZ$249,MATCH('Mapa Riesgo Corrupción'!B205,'Controles de Corrupción'!$C$10:$C$249,0),37),"")</f>
        <v/>
      </c>
      <c r="L205" s="730" t="str">
        <f>IFERROR(INDEX('Controles de Corrupción'!$C$10:$AZ$249,MATCH('Mapa Riesgo Corrupción'!B205,'Controles de Corrupción'!$C$10:$C$249,0),38),"")</f>
        <v/>
      </c>
      <c r="M205" s="70" t="str">
        <f>IFERROR(INDEX('Controles de Corrupción'!$C$10:$AZ$249,MATCH(A205,'Controles de Corrupción'!$B$10:$B$249,0),4),"")</f>
        <v/>
      </c>
      <c r="N205" s="70" t="str">
        <f>IFERROR(INDEX('Controles de Corrupción'!$C$10:$AZ$249,MATCH(A205,'Controles de Corrupción'!$B$10:$B$249,0),40),"")</f>
        <v/>
      </c>
      <c r="O205" s="70" t="str">
        <f>IFERROR(INDEX('Controles de Corrupción'!$C$10:$AZ$249,MATCH(A205,'Controles de Corrupción'!$B$10:$B$249,0),41),"")</f>
        <v/>
      </c>
      <c r="P205" s="70" t="str">
        <f>IFERROR(INDEX('Controles de Corrupción'!$C$10:$AZ$249,MATCH(A205,'Controles de Corrupción'!$B$10:$B$249,0),42),"")</f>
        <v/>
      </c>
      <c r="Q205" s="62" t="str">
        <f>IFERROR(INDEX('Controles de Corrupción'!$C$10:$AZ$249,MATCH(A205,'Controles de Corrupción'!$B$10:$B$249,0),47),"")</f>
        <v/>
      </c>
    </row>
    <row r="206" spans="1:17" ht="51.75" customHeight="1" x14ac:dyDescent="0.25">
      <c r="A206" s="118" t="s">
        <v>738</v>
      </c>
      <c r="B206" s="838"/>
      <c r="C206" s="841"/>
      <c r="D206" s="729"/>
      <c r="E206" s="843"/>
      <c r="F206" s="731"/>
      <c r="G206" s="731"/>
      <c r="H206" s="836"/>
      <c r="I206" s="731"/>
      <c r="J206" s="731"/>
      <c r="K206" s="731"/>
      <c r="L206" s="731"/>
      <c r="M206" s="70" t="str">
        <f>IFERROR(INDEX('Controles de Corrupción'!$C$10:$AZ$249,MATCH(A206,'Controles de Corrupción'!$B$10:$B$249,0),4),"")</f>
        <v/>
      </c>
      <c r="N206" s="70" t="str">
        <f>IFERROR(INDEX('Controles de Corrupción'!$C$10:$AZ$249,MATCH(A206,'Controles de Corrupción'!$B$10:$B$249,0),40),"")</f>
        <v/>
      </c>
      <c r="O206" s="70" t="str">
        <f>IFERROR(INDEX('Controles de Corrupción'!$C$10:$AZ$249,MATCH(A206,'Controles de Corrupción'!$B$10:$B$249,0),41),"")</f>
        <v/>
      </c>
      <c r="P206" s="70" t="str">
        <f>IFERROR(INDEX('Controles de Corrupción'!$C$10:$AZ$249,MATCH(A206,'Controles de Corrupción'!$B$10:$B$249,0),42),"")</f>
        <v/>
      </c>
      <c r="Q206" s="62" t="str">
        <f>IFERROR(INDEX('Controles de Corrupción'!$C$10:$AZ$249,MATCH(A206,'Controles de Corrupción'!$B$10:$B$249,0),47),"")</f>
        <v/>
      </c>
    </row>
    <row r="207" spans="1:17" ht="51.75" customHeight="1" x14ac:dyDescent="0.25">
      <c r="A207" s="118" t="s">
        <v>739</v>
      </c>
      <c r="B207" s="838"/>
      <c r="C207" s="841"/>
      <c r="D207" s="729"/>
      <c r="E207" s="843"/>
      <c r="F207" s="731"/>
      <c r="G207" s="731"/>
      <c r="H207" s="836"/>
      <c r="I207" s="731"/>
      <c r="J207" s="731"/>
      <c r="K207" s="731"/>
      <c r="L207" s="731"/>
      <c r="M207" s="70" t="str">
        <f>IFERROR(INDEX('Controles de Corrupción'!$C$10:$AZ$249,MATCH(A207,'Controles de Corrupción'!$B$10:$B$249,0),4),"")</f>
        <v/>
      </c>
      <c r="N207" s="70" t="str">
        <f>IFERROR(INDEX('Controles de Corrupción'!$C$10:$AZ$249,MATCH(A207,'Controles de Corrupción'!$B$10:$B$249,0),40),"")</f>
        <v/>
      </c>
      <c r="O207" s="70" t="str">
        <f>IFERROR(INDEX('Controles de Corrupción'!$C$10:$AZ$249,MATCH(A207,'Controles de Corrupción'!$B$10:$B$249,0),41),"")</f>
        <v/>
      </c>
      <c r="P207" s="70" t="str">
        <f>IFERROR(INDEX('Controles de Corrupción'!$C$10:$AZ$249,MATCH(A207,'Controles de Corrupción'!$B$10:$B$249,0),42),"")</f>
        <v/>
      </c>
      <c r="Q207" s="62" t="str">
        <f>IFERROR(INDEX('Controles de Corrupción'!$C$10:$AZ$249,MATCH(A207,'Controles de Corrupción'!$B$10:$B$249,0),47),"")</f>
        <v/>
      </c>
    </row>
    <row r="208" spans="1:17" ht="51.75" customHeight="1" x14ac:dyDescent="0.25">
      <c r="A208" s="118" t="s">
        <v>740</v>
      </c>
      <c r="B208" s="838"/>
      <c r="C208" s="841"/>
      <c r="D208" s="729"/>
      <c r="E208" s="843"/>
      <c r="F208" s="731"/>
      <c r="G208" s="731"/>
      <c r="H208" s="836"/>
      <c r="I208" s="731"/>
      <c r="J208" s="731"/>
      <c r="K208" s="731"/>
      <c r="L208" s="731"/>
      <c r="M208" s="70" t="str">
        <f>IFERROR(INDEX('Controles de Corrupción'!$C$10:$AZ$249,MATCH(A208,'Controles de Corrupción'!$B$10:$B$249,0),4),"")</f>
        <v/>
      </c>
      <c r="N208" s="70" t="str">
        <f>IFERROR(INDEX('Controles de Corrupción'!$C$10:$AZ$249,MATCH(A208,'Controles de Corrupción'!$B$10:$B$249,0),40),"")</f>
        <v/>
      </c>
      <c r="O208" s="70" t="str">
        <f>IFERROR(INDEX('Controles de Corrupción'!$C$10:$AZ$249,MATCH(A208,'Controles de Corrupción'!$B$10:$B$249,0),41),"")</f>
        <v/>
      </c>
      <c r="P208" s="70" t="str">
        <f>IFERROR(INDEX('Controles de Corrupción'!$C$10:$AZ$249,MATCH(A208,'Controles de Corrupción'!$B$10:$B$249,0),42),"")</f>
        <v/>
      </c>
      <c r="Q208" s="62" t="str">
        <f>IFERROR(INDEX('Controles de Corrupción'!$C$10:$AZ$249,MATCH(A208,'Controles de Corrupción'!$B$10:$B$249,0),47),"")</f>
        <v/>
      </c>
    </row>
    <row r="209" spans="1:17" ht="51.75" customHeight="1" x14ac:dyDescent="0.25">
      <c r="A209" s="118" t="s">
        <v>741</v>
      </c>
      <c r="B209" s="838"/>
      <c r="C209" s="841"/>
      <c r="D209" s="729"/>
      <c r="E209" s="843"/>
      <c r="F209" s="731"/>
      <c r="G209" s="731"/>
      <c r="H209" s="836"/>
      <c r="I209" s="731"/>
      <c r="J209" s="731"/>
      <c r="K209" s="731"/>
      <c r="L209" s="731"/>
      <c r="M209" s="70" t="str">
        <f>IFERROR(INDEX('Controles de Corrupción'!$C$10:$AZ$249,MATCH(A209,'Controles de Corrupción'!$B$10:$B$249,0),4),"")</f>
        <v/>
      </c>
      <c r="N209" s="70" t="str">
        <f>IFERROR(INDEX('Controles de Corrupción'!$C$10:$AZ$249,MATCH(A209,'Controles de Corrupción'!$B$10:$B$249,0),40),"")</f>
        <v/>
      </c>
      <c r="O209" s="70" t="str">
        <f>IFERROR(INDEX('Controles de Corrupción'!$C$10:$AZ$249,MATCH(A209,'Controles de Corrupción'!$B$10:$B$249,0),41),"")</f>
        <v/>
      </c>
      <c r="P209" s="70" t="str">
        <f>IFERROR(INDEX('Controles de Corrupción'!$C$10:$AZ$249,MATCH(A209,'Controles de Corrupción'!$B$10:$B$249,0),42),"")</f>
        <v/>
      </c>
      <c r="Q209" s="62" t="str">
        <f>IFERROR(INDEX('Controles de Corrupción'!$C$10:$AZ$249,MATCH(A209,'Controles de Corrupción'!$B$10:$B$249,0),47),"")</f>
        <v/>
      </c>
    </row>
    <row r="210" spans="1:17" ht="51.75" customHeight="1" x14ac:dyDescent="0.25">
      <c r="A210" s="118" t="s">
        <v>742</v>
      </c>
      <c r="B210" s="839"/>
      <c r="C210" s="841"/>
      <c r="D210" s="729"/>
      <c r="E210" s="843"/>
      <c r="F210" s="731"/>
      <c r="G210" s="731"/>
      <c r="H210" s="732"/>
      <c r="I210" s="731"/>
      <c r="J210" s="731"/>
      <c r="K210" s="731"/>
      <c r="L210" s="731"/>
      <c r="M210" s="70" t="str">
        <f>IFERROR(INDEX('Controles de Corrupción'!$C$10:$AZ$249,MATCH(A210,'Controles de Corrupción'!$B$10:$B$249,0),4),"")</f>
        <v/>
      </c>
      <c r="N210" s="70" t="str">
        <f>IFERROR(INDEX('Controles de Corrupción'!$C$10:$AZ$249,MATCH(A210,'Controles de Corrupción'!$B$10:$B$249,0),40),"")</f>
        <v/>
      </c>
      <c r="O210" s="70" t="str">
        <f>IFERROR(INDEX('Controles de Corrupción'!$C$10:$AZ$249,MATCH(A210,'Controles de Corrupción'!$B$10:$B$249,0),41),"")</f>
        <v/>
      </c>
      <c r="P210" s="70" t="str">
        <f>IFERROR(INDEX('Controles de Corrupción'!$C$10:$AZ$249,MATCH(A210,'Controles de Corrupción'!$B$10:$B$249,0),42),"")</f>
        <v/>
      </c>
      <c r="Q210" s="62" t="str">
        <f>IFERROR(INDEX('Controles de Corrupción'!$C$10:$AZ$249,MATCH(A210,'Controles de Corrupción'!$B$10:$B$249,0),47),"")</f>
        <v/>
      </c>
    </row>
    <row r="211" spans="1:17" ht="51.75" customHeight="1" x14ac:dyDescent="0.25">
      <c r="A211" s="118" t="s">
        <v>743</v>
      </c>
      <c r="B211" s="837"/>
      <c r="C211" s="840" t="str">
        <f>IFERROR(INDEX('Riesgos de Corrupción'!$B$11:$BN$100,MATCH('Mapa Riesgo Corrupción'!B211,'Riesgos de Corrupción'!$B$11:$B$100,0),2),"")</f>
        <v/>
      </c>
      <c r="D211" s="728" t="str">
        <f>IFERROR(INDEX('Riesgos de Corrupción'!$B$11:$BN$100,MATCH('Mapa Riesgo Corrupción'!B211,'Riesgos de Corrupción'!$B$11:$B$100,0),4),"")</f>
        <v/>
      </c>
      <c r="E211" s="842" t="str">
        <f>IFERROR(INDEX('Riesgos de Corrupción'!$B$11:$BN$100,MATCH('Mapa Riesgo Corrupción'!B211,'Riesgos de Corrupción'!$B$11:$B$100,0),5),"")</f>
        <v/>
      </c>
      <c r="F211" s="730" t="str">
        <f>IFERROR(INDEX('Riesgos de Corrupción'!$B$11:$BN$100,MATCH('Mapa Riesgo Corrupción'!B211,'Riesgos de Corrupción'!$B$11:$B$100,0),18),"")</f>
        <v/>
      </c>
      <c r="G211" s="730" t="str">
        <f>IFERROR(INDEX('Riesgos de Corrupción'!$B$11:$BN$100,MATCH('Mapa Riesgo Corrupción'!B211,'Riesgos de Corrupción'!$B$11:$B$100,0),63),"")</f>
        <v/>
      </c>
      <c r="H211" s="835" t="str">
        <f>IFERROR(INDEX('Riesgos de Corrupción'!$B$11:$BN$100,MATCH('Mapa Riesgo Corrupción'!B211,'Riesgos de Corrupción'!$B$11:$B$100,0),64),"")</f>
        <v/>
      </c>
      <c r="I211" s="730" t="str">
        <f>IFERROR(INDEX('Controles de Corrupción'!$C$10:$AZ$249,MATCH('Mapa Riesgo Corrupción'!B211,'Controles de Corrupción'!$C$10:$C$249,0),33),"")</f>
        <v/>
      </c>
      <c r="J211" s="730" t="str">
        <f>IFERROR(INDEX('Controles de Corrupción'!$C$10:$AZ$249,MATCH('Mapa Riesgo Corrupción'!B211,'Controles de Corrupción'!$C$10:$C$249,0),36),"")</f>
        <v/>
      </c>
      <c r="K211" s="730" t="str">
        <f>IFERROR(INDEX('Controles de Corrupción'!$C$10:$AZ$249,MATCH('Mapa Riesgo Corrupción'!B211,'Controles de Corrupción'!$C$10:$C$249,0),37),"")</f>
        <v/>
      </c>
      <c r="L211" s="730" t="str">
        <f>IFERROR(INDEX('Controles de Corrupción'!$C$10:$AZ$249,MATCH('Mapa Riesgo Corrupción'!B211,'Controles de Corrupción'!$C$10:$C$249,0),38),"")</f>
        <v/>
      </c>
      <c r="M211" s="70" t="str">
        <f>IFERROR(INDEX('Controles de Corrupción'!$C$10:$AZ$249,MATCH(A211,'Controles de Corrupción'!$B$10:$B$249,0),4),"")</f>
        <v/>
      </c>
      <c r="N211" s="70" t="str">
        <f>IFERROR(INDEX('Controles de Corrupción'!$C$10:$AZ$249,MATCH(A211,'Controles de Corrupción'!$B$10:$B$249,0),40),"")</f>
        <v/>
      </c>
      <c r="O211" s="70" t="str">
        <f>IFERROR(INDEX('Controles de Corrupción'!$C$10:$AZ$249,MATCH(A211,'Controles de Corrupción'!$B$10:$B$249,0),41),"")</f>
        <v/>
      </c>
      <c r="P211" s="70" t="str">
        <f>IFERROR(INDEX('Controles de Corrupción'!$C$10:$AZ$249,MATCH(A211,'Controles de Corrupción'!$B$10:$B$249,0),42),"")</f>
        <v/>
      </c>
      <c r="Q211" s="62" t="str">
        <f>IFERROR(INDEX('Controles de Corrupción'!$C$10:$AZ$249,MATCH(A211,'Controles de Corrupción'!$B$10:$B$249,0),47),"")</f>
        <v/>
      </c>
    </row>
    <row r="212" spans="1:17" ht="51.75" customHeight="1" x14ac:dyDescent="0.25">
      <c r="A212" s="118" t="s">
        <v>744</v>
      </c>
      <c r="B212" s="838"/>
      <c r="C212" s="841"/>
      <c r="D212" s="729"/>
      <c r="E212" s="843"/>
      <c r="F212" s="731"/>
      <c r="G212" s="731"/>
      <c r="H212" s="836"/>
      <c r="I212" s="731"/>
      <c r="J212" s="731"/>
      <c r="K212" s="731"/>
      <c r="L212" s="731"/>
      <c r="M212" s="70" t="str">
        <f>IFERROR(INDEX('Controles de Corrupción'!$C$10:$AZ$249,MATCH(A212,'Controles de Corrupción'!$B$10:$B$249,0),4),"")</f>
        <v/>
      </c>
      <c r="N212" s="70" t="str">
        <f>IFERROR(INDEX('Controles de Corrupción'!$C$10:$AZ$249,MATCH(A212,'Controles de Corrupción'!$B$10:$B$249,0),40),"")</f>
        <v/>
      </c>
      <c r="O212" s="70" t="str">
        <f>IFERROR(INDEX('Controles de Corrupción'!$C$10:$AZ$249,MATCH(A212,'Controles de Corrupción'!$B$10:$B$249,0),41),"")</f>
        <v/>
      </c>
      <c r="P212" s="70" t="str">
        <f>IFERROR(INDEX('Controles de Corrupción'!$C$10:$AZ$249,MATCH(A212,'Controles de Corrupción'!$B$10:$B$249,0),42),"")</f>
        <v/>
      </c>
      <c r="Q212" s="62" t="str">
        <f>IFERROR(INDEX('Controles de Corrupción'!$C$10:$AZ$249,MATCH(A212,'Controles de Corrupción'!$B$10:$B$249,0),47),"")</f>
        <v/>
      </c>
    </row>
    <row r="213" spans="1:17" ht="51.75" customHeight="1" x14ac:dyDescent="0.25">
      <c r="A213" s="118" t="s">
        <v>745</v>
      </c>
      <c r="B213" s="838"/>
      <c r="C213" s="841"/>
      <c r="D213" s="729"/>
      <c r="E213" s="843"/>
      <c r="F213" s="731"/>
      <c r="G213" s="731"/>
      <c r="H213" s="836"/>
      <c r="I213" s="731"/>
      <c r="J213" s="731"/>
      <c r="K213" s="731"/>
      <c r="L213" s="731"/>
      <c r="M213" s="70" t="str">
        <f>IFERROR(INDEX('Controles de Corrupción'!$C$10:$AZ$249,MATCH(A213,'Controles de Corrupción'!$B$10:$B$249,0),4),"")</f>
        <v/>
      </c>
      <c r="N213" s="70" t="str">
        <f>IFERROR(INDEX('Controles de Corrupción'!$C$10:$AZ$249,MATCH(A213,'Controles de Corrupción'!$B$10:$B$249,0),40),"")</f>
        <v/>
      </c>
      <c r="O213" s="70" t="str">
        <f>IFERROR(INDEX('Controles de Corrupción'!$C$10:$AZ$249,MATCH(A213,'Controles de Corrupción'!$B$10:$B$249,0),41),"")</f>
        <v/>
      </c>
      <c r="P213" s="70" t="str">
        <f>IFERROR(INDEX('Controles de Corrupción'!$C$10:$AZ$249,MATCH(A213,'Controles de Corrupción'!$B$10:$B$249,0),42),"")</f>
        <v/>
      </c>
      <c r="Q213" s="62" t="str">
        <f>IFERROR(INDEX('Controles de Corrupción'!$C$10:$AZ$249,MATCH(A213,'Controles de Corrupción'!$B$10:$B$249,0),47),"")</f>
        <v/>
      </c>
    </row>
    <row r="214" spans="1:17" ht="51.75" customHeight="1" x14ac:dyDescent="0.25">
      <c r="A214" s="118" t="s">
        <v>746</v>
      </c>
      <c r="B214" s="838"/>
      <c r="C214" s="841"/>
      <c r="D214" s="729"/>
      <c r="E214" s="843"/>
      <c r="F214" s="731"/>
      <c r="G214" s="731"/>
      <c r="H214" s="836"/>
      <c r="I214" s="731"/>
      <c r="J214" s="731"/>
      <c r="K214" s="731"/>
      <c r="L214" s="731"/>
      <c r="M214" s="70" t="str">
        <f>IFERROR(INDEX('Controles de Corrupción'!$C$10:$AZ$249,MATCH(A214,'Controles de Corrupción'!$B$10:$B$249,0),4),"")</f>
        <v/>
      </c>
      <c r="N214" s="70" t="str">
        <f>IFERROR(INDEX('Controles de Corrupción'!$C$10:$AZ$249,MATCH(A214,'Controles de Corrupción'!$B$10:$B$249,0),40),"")</f>
        <v/>
      </c>
      <c r="O214" s="70" t="str">
        <f>IFERROR(INDEX('Controles de Corrupción'!$C$10:$AZ$249,MATCH(A214,'Controles de Corrupción'!$B$10:$B$249,0),41),"")</f>
        <v/>
      </c>
      <c r="P214" s="70" t="str">
        <f>IFERROR(INDEX('Controles de Corrupción'!$C$10:$AZ$249,MATCH(A214,'Controles de Corrupción'!$B$10:$B$249,0),42),"")</f>
        <v/>
      </c>
      <c r="Q214" s="62" t="str">
        <f>IFERROR(INDEX('Controles de Corrupción'!$C$10:$AZ$249,MATCH(A214,'Controles de Corrupción'!$B$10:$B$249,0),47),"")</f>
        <v/>
      </c>
    </row>
    <row r="215" spans="1:17" ht="51.75" customHeight="1" x14ac:dyDescent="0.25">
      <c r="A215" s="118" t="s">
        <v>747</v>
      </c>
      <c r="B215" s="838"/>
      <c r="C215" s="841"/>
      <c r="D215" s="729"/>
      <c r="E215" s="843"/>
      <c r="F215" s="731"/>
      <c r="G215" s="731"/>
      <c r="H215" s="836"/>
      <c r="I215" s="731"/>
      <c r="J215" s="731"/>
      <c r="K215" s="731"/>
      <c r="L215" s="731"/>
      <c r="M215" s="70" t="str">
        <f>IFERROR(INDEX('Controles de Corrupción'!$C$10:$AZ$249,MATCH(A215,'Controles de Corrupción'!$B$10:$B$249,0),4),"")</f>
        <v/>
      </c>
      <c r="N215" s="70" t="str">
        <f>IFERROR(INDEX('Controles de Corrupción'!$C$10:$AZ$249,MATCH(A215,'Controles de Corrupción'!$B$10:$B$249,0),40),"")</f>
        <v/>
      </c>
      <c r="O215" s="70" t="str">
        <f>IFERROR(INDEX('Controles de Corrupción'!$C$10:$AZ$249,MATCH(A215,'Controles de Corrupción'!$B$10:$B$249,0),41),"")</f>
        <v/>
      </c>
      <c r="P215" s="70" t="str">
        <f>IFERROR(INDEX('Controles de Corrupción'!$C$10:$AZ$249,MATCH(A215,'Controles de Corrupción'!$B$10:$B$249,0),42),"")</f>
        <v/>
      </c>
      <c r="Q215" s="62" t="str">
        <f>IFERROR(INDEX('Controles de Corrupción'!$C$10:$AZ$249,MATCH(A215,'Controles de Corrupción'!$B$10:$B$249,0),47),"")</f>
        <v/>
      </c>
    </row>
    <row r="216" spans="1:17" ht="51.75" customHeight="1" x14ac:dyDescent="0.25">
      <c r="A216" s="118" t="s">
        <v>748</v>
      </c>
      <c r="B216" s="839"/>
      <c r="C216" s="841"/>
      <c r="D216" s="729"/>
      <c r="E216" s="843"/>
      <c r="F216" s="731"/>
      <c r="G216" s="731"/>
      <c r="H216" s="732"/>
      <c r="I216" s="731"/>
      <c r="J216" s="731"/>
      <c r="K216" s="731"/>
      <c r="L216" s="731"/>
      <c r="M216" s="70" t="str">
        <f>IFERROR(INDEX('Controles de Corrupción'!$C$10:$AZ$249,MATCH(A216,'Controles de Corrupción'!$B$10:$B$249,0),4),"")</f>
        <v/>
      </c>
      <c r="N216" s="70" t="str">
        <f>IFERROR(INDEX('Controles de Corrupción'!$C$10:$AZ$249,MATCH(A216,'Controles de Corrupción'!$B$10:$B$249,0),40),"")</f>
        <v/>
      </c>
      <c r="O216" s="70" t="str">
        <f>IFERROR(INDEX('Controles de Corrupción'!$C$10:$AZ$249,MATCH(A216,'Controles de Corrupción'!$B$10:$B$249,0),41),"")</f>
        <v/>
      </c>
      <c r="P216" s="70" t="str">
        <f>IFERROR(INDEX('Controles de Corrupción'!$C$10:$AZ$249,MATCH(A216,'Controles de Corrupción'!$B$10:$B$249,0),42),"")</f>
        <v/>
      </c>
      <c r="Q216" s="62" t="str">
        <f>IFERROR(INDEX('Controles de Corrupción'!$C$10:$AZ$249,MATCH(A216,'Controles de Corrupción'!$B$10:$B$249,0),47),"")</f>
        <v/>
      </c>
    </row>
    <row r="217" spans="1:17" ht="51.75" customHeight="1" x14ac:dyDescent="0.25">
      <c r="A217" s="118" t="s">
        <v>749</v>
      </c>
      <c r="B217" s="837"/>
      <c r="C217" s="840" t="str">
        <f>IFERROR(INDEX('Riesgos de Corrupción'!$B$11:$BN$100,MATCH('Mapa Riesgo Corrupción'!B217,'Riesgos de Corrupción'!$B$11:$B$100,0),2),"")</f>
        <v/>
      </c>
      <c r="D217" s="728" t="str">
        <f>IFERROR(INDEX('Riesgos de Corrupción'!$B$11:$BN$100,MATCH('Mapa Riesgo Corrupción'!B217,'Riesgos de Corrupción'!$B$11:$B$100,0),4),"")</f>
        <v/>
      </c>
      <c r="E217" s="842" t="str">
        <f>IFERROR(INDEX('Riesgos de Corrupción'!$B$11:$BN$100,MATCH('Mapa Riesgo Corrupción'!B217,'Riesgos de Corrupción'!$B$11:$B$100,0),5),"")</f>
        <v/>
      </c>
      <c r="F217" s="730" t="str">
        <f>IFERROR(INDEX('Riesgos de Corrupción'!$B$11:$BN$100,MATCH('Mapa Riesgo Corrupción'!B217,'Riesgos de Corrupción'!$B$11:$B$100,0),18),"")</f>
        <v/>
      </c>
      <c r="G217" s="730" t="str">
        <f>IFERROR(INDEX('Riesgos de Corrupción'!$B$11:$BN$100,MATCH('Mapa Riesgo Corrupción'!B217,'Riesgos de Corrupción'!$B$11:$B$100,0),63),"")</f>
        <v/>
      </c>
      <c r="H217" s="835" t="str">
        <f>IFERROR(INDEX('Riesgos de Corrupción'!$B$11:$BN$100,MATCH('Mapa Riesgo Corrupción'!B217,'Riesgos de Corrupción'!$B$11:$B$100,0),64),"")</f>
        <v/>
      </c>
      <c r="I217" s="730" t="str">
        <f>IFERROR(INDEX('Controles de Corrupción'!$C$10:$AZ$249,MATCH('Mapa Riesgo Corrupción'!B217,'Controles de Corrupción'!$C$10:$C$249,0),33),"")</f>
        <v/>
      </c>
      <c r="J217" s="730" t="str">
        <f>IFERROR(INDEX('Controles de Corrupción'!$C$10:$AZ$249,MATCH('Mapa Riesgo Corrupción'!B217,'Controles de Corrupción'!$C$10:$C$249,0),36),"")</f>
        <v/>
      </c>
      <c r="K217" s="730" t="str">
        <f>IFERROR(INDEX('Controles de Corrupción'!$C$10:$AZ$249,MATCH('Mapa Riesgo Corrupción'!B217,'Controles de Corrupción'!$C$10:$C$249,0),37),"")</f>
        <v/>
      </c>
      <c r="L217" s="730" t="str">
        <f>IFERROR(INDEX('Controles de Corrupción'!$C$10:$AZ$249,MATCH('Mapa Riesgo Corrupción'!B217,'Controles de Corrupción'!$C$10:$C$249,0),38),"")</f>
        <v/>
      </c>
      <c r="M217" s="70" t="str">
        <f>IFERROR(INDEX('Controles de Corrupción'!$C$10:$AZ$249,MATCH(A217,'Controles de Corrupción'!$B$10:$B$249,0),4),"")</f>
        <v/>
      </c>
      <c r="N217" s="70" t="str">
        <f>IFERROR(INDEX('Controles de Corrupción'!$C$10:$AZ$249,MATCH(A217,'Controles de Corrupción'!$B$10:$B$249,0),40),"")</f>
        <v/>
      </c>
      <c r="O217" s="70" t="str">
        <f>IFERROR(INDEX('Controles de Corrupción'!$C$10:$AZ$249,MATCH(A217,'Controles de Corrupción'!$B$10:$B$249,0),41),"")</f>
        <v/>
      </c>
      <c r="P217" s="70" t="str">
        <f>IFERROR(INDEX('Controles de Corrupción'!$C$10:$AZ$249,MATCH(A217,'Controles de Corrupción'!$B$10:$B$249,0),42),"")</f>
        <v/>
      </c>
      <c r="Q217" s="62" t="str">
        <f>IFERROR(INDEX('Controles de Corrupción'!$C$10:$AZ$249,MATCH(A217,'Controles de Corrupción'!$B$10:$B$249,0),47),"")</f>
        <v/>
      </c>
    </row>
    <row r="218" spans="1:17" ht="51.75" customHeight="1" x14ac:dyDescent="0.25">
      <c r="A218" s="118" t="s">
        <v>750</v>
      </c>
      <c r="B218" s="838"/>
      <c r="C218" s="841"/>
      <c r="D218" s="729"/>
      <c r="E218" s="843"/>
      <c r="F218" s="731"/>
      <c r="G218" s="731"/>
      <c r="H218" s="836"/>
      <c r="I218" s="731"/>
      <c r="J218" s="731"/>
      <c r="K218" s="731"/>
      <c r="L218" s="731"/>
      <c r="M218" s="70" t="str">
        <f>IFERROR(INDEX('Controles de Corrupción'!$C$10:$AZ$249,MATCH(A218,'Controles de Corrupción'!$B$10:$B$249,0),4),"")</f>
        <v/>
      </c>
      <c r="N218" s="70" t="str">
        <f>IFERROR(INDEX('Controles de Corrupción'!$C$10:$AZ$249,MATCH(A218,'Controles de Corrupción'!$B$10:$B$249,0),40),"")</f>
        <v/>
      </c>
      <c r="O218" s="70" t="str">
        <f>IFERROR(INDEX('Controles de Corrupción'!$C$10:$AZ$249,MATCH(A218,'Controles de Corrupción'!$B$10:$B$249,0),41),"")</f>
        <v/>
      </c>
      <c r="P218" s="70" t="str">
        <f>IFERROR(INDEX('Controles de Corrupción'!$C$10:$AZ$249,MATCH(A218,'Controles de Corrupción'!$B$10:$B$249,0),42),"")</f>
        <v/>
      </c>
      <c r="Q218" s="62" t="str">
        <f>IFERROR(INDEX('Controles de Corrupción'!$C$10:$AZ$249,MATCH(A218,'Controles de Corrupción'!$B$10:$B$249,0),47),"")</f>
        <v/>
      </c>
    </row>
    <row r="219" spans="1:17" ht="51.75" customHeight="1" x14ac:dyDescent="0.25">
      <c r="A219" s="118" t="s">
        <v>751</v>
      </c>
      <c r="B219" s="838"/>
      <c r="C219" s="841"/>
      <c r="D219" s="729"/>
      <c r="E219" s="843"/>
      <c r="F219" s="731"/>
      <c r="G219" s="731"/>
      <c r="H219" s="836"/>
      <c r="I219" s="731"/>
      <c r="J219" s="731"/>
      <c r="K219" s="731"/>
      <c r="L219" s="731"/>
      <c r="M219" s="70" t="str">
        <f>IFERROR(INDEX('Controles de Corrupción'!$C$10:$AZ$249,MATCH(A219,'Controles de Corrupción'!$B$10:$B$249,0),4),"")</f>
        <v/>
      </c>
      <c r="N219" s="70" t="str">
        <f>IFERROR(INDEX('Controles de Corrupción'!$C$10:$AZ$249,MATCH(A219,'Controles de Corrupción'!$B$10:$B$249,0),40),"")</f>
        <v/>
      </c>
      <c r="O219" s="70" t="str">
        <f>IFERROR(INDEX('Controles de Corrupción'!$C$10:$AZ$249,MATCH(A219,'Controles de Corrupción'!$B$10:$B$249,0),41),"")</f>
        <v/>
      </c>
      <c r="P219" s="70" t="str">
        <f>IFERROR(INDEX('Controles de Corrupción'!$C$10:$AZ$249,MATCH(A219,'Controles de Corrupción'!$B$10:$B$249,0),42),"")</f>
        <v/>
      </c>
      <c r="Q219" s="62" t="str">
        <f>IFERROR(INDEX('Controles de Corrupción'!$C$10:$AZ$249,MATCH(A219,'Controles de Corrupción'!$B$10:$B$249,0),47),"")</f>
        <v/>
      </c>
    </row>
    <row r="220" spans="1:17" ht="51.75" customHeight="1" x14ac:dyDescent="0.25">
      <c r="A220" s="118" t="s">
        <v>752</v>
      </c>
      <c r="B220" s="838"/>
      <c r="C220" s="841"/>
      <c r="D220" s="729"/>
      <c r="E220" s="843"/>
      <c r="F220" s="731"/>
      <c r="G220" s="731"/>
      <c r="H220" s="836"/>
      <c r="I220" s="731"/>
      <c r="J220" s="731"/>
      <c r="K220" s="731"/>
      <c r="L220" s="731"/>
      <c r="M220" s="70" t="str">
        <f>IFERROR(INDEX('Controles de Corrupción'!$C$10:$AZ$249,MATCH(A220,'Controles de Corrupción'!$B$10:$B$249,0),4),"")</f>
        <v/>
      </c>
      <c r="N220" s="70" t="str">
        <f>IFERROR(INDEX('Controles de Corrupción'!$C$10:$AZ$249,MATCH(A220,'Controles de Corrupción'!$B$10:$B$249,0),40),"")</f>
        <v/>
      </c>
      <c r="O220" s="70" t="str">
        <f>IFERROR(INDEX('Controles de Corrupción'!$C$10:$AZ$249,MATCH(A220,'Controles de Corrupción'!$B$10:$B$249,0),41),"")</f>
        <v/>
      </c>
      <c r="P220" s="70" t="str">
        <f>IFERROR(INDEX('Controles de Corrupción'!$C$10:$AZ$249,MATCH(A220,'Controles de Corrupción'!$B$10:$B$249,0),42),"")</f>
        <v/>
      </c>
      <c r="Q220" s="62" t="str">
        <f>IFERROR(INDEX('Controles de Corrupción'!$C$10:$AZ$249,MATCH(A220,'Controles de Corrupción'!$B$10:$B$249,0),47),"")</f>
        <v/>
      </c>
    </row>
    <row r="221" spans="1:17" ht="51.75" customHeight="1" x14ac:dyDescent="0.25">
      <c r="A221" s="118" t="s">
        <v>753</v>
      </c>
      <c r="B221" s="838"/>
      <c r="C221" s="841"/>
      <c r="D221" s="729"/>
      <c r="E221" s="843"/>
      <c r="F221" s="731"/>
      <c r="G221" s="731"/>
      <c r="H221" s="836"/>
      <c r="I221" s="731"/>
      <c r="J221" s="731"/>
      <c r="K221" s="731"/>
      <c r="L221" s="731"/>
      <c r="M221" s="70" t="str">
        <f>IFERROR(INDEX('Controles de Corrupción'!$C$10:$AZ$249,MATCH(A221,'Controles de Corrupción'!$B$10:$B$249,0),4),"")</f>
        <v/>
      </c>
      <c r="N221" s="70" t="str">
        <f>IFERROR(INDEX('Controles de Corrupción'!$C$10:$AZ$249,MATCH(A221,'Controles de Corrupción'!$B$10:$B$249,0),40),"")</f>
        <v/>
      </c>
      <c r="O221" s="70" t="str">
        <f>IFERROR(INDEX('Controles de Corrupción'!$C$10:$AZ$249,MATCH(A221,'Controles de Corrupción'!$B$10:$B$249,0),41),"")</f>
        <v/>
      </c>
      <c r="P221" s="70" t="str">
        <f>IFERROR(INDEX('Controles de Corrupción'!$C$10:$AZ$249,MATCH(A221,'Controles de Corrupción'!$B$10:$B$249,0),42),"")</f>
        <v/>
      </c>
      <c r="Q221" s="62" t="str">
        <f>IFERROR(INDEX('Controles de Corrupción'!$C$10:$AZ$249,MATCH(A221,'Controles de Corrupción'!$B$10:$B$249,0),47),"")</f>
        <v/>
      </c>
    </row>
    <row r="222" spans="1:17" ht="51.75" customHeight="1" x14ac:dyDescent="0.25">
      <c r="A222" s="118" t="s">
        <v>754</v>
      </c>
      <c r="B222" s="839"/>
      <c r="C222" s="841"/>
      <c r="D222" s="729"/>
      <c r="E222" s="843"/>
      <c r="F222" s="731"/>
      <c r="G222" s="731"/>
      <c r="H222" s="732"/>
      <c r="I222" s="731"/>
      <c r="J222" s="731"/>
      <c r="K222" s="731"/>
      <c r="L222" s="731"/>
      <c r="M222" s="70" t="str">
        <f>IFERROR(INDEX('Controles de Corrupción'!$C$10:$AZ$249,MATCH(A222,'Controles de Corrupción'!$B$10:$B$249,0),4),"")</f>
        <v/>
      </c>
      <c r="N222" s="70" t="str">
        <f>IFERROR(INDEX('Controles de Corrupción'!$C$10:$AZ$249,MATCH(A222,'Controles de Corrupción'!$B$10:$B$249,0),40),"")</f>
        <v/>
      </c>
      <c r="O222" s="70" t="str">
        <f>IFERROR(INDEX('Controles de Corrupción'!$C$10:$AZ$249,MATCH(A222,'Controles de Corrupción'!$B$10:$B$249,0),41),"")</f>
        <v/>
      </c>
      <c r="P222" s="70" t="str">
        <f>IFERROR(INDEX('Controles de Corrupción'!$C$10:$AZ$249,MATCH(A222,'Controles de Corrupción'!$B$10:$B$249,0),42),"")</f>
        <v/>
      </c>
      <c r="Q222" s="62" t="str">
        <f>IFERROR(INDEX('Controles de Corrupción'!$C$10:$AZ$249,MATCH(A222,'Controles de Corrupción'!$B$10:$B$249,0),47),"")</f>
        <v/>
      </c>
    </row>
    <row r="223" spans="1:17" ht="51.75" customHeight="1" x14ac:dyDescent="0.25">
      <c r="A223" s="118" t="s">
        <v>755</v>
      </c>
      <c r="B223" s="837"/>
      <c r="C223" s="840" t="str">
        <f>IFERROR(INDEX('Riesgos de Corrupción'!$B$11:$BN$100,MATCH('Mapa Riesgo Corrupción'!B223,'Riesgos de Corrupción'!$B$11:$B$100,0),2),"")</f>
        <v/>
      </c>
      <c r="D223" s="728" t="str">
        <f>IFERROR(INDEX('Riesgos de Corrupción'!$B$11:$BN$100,MATCH('Mapa Riesgo Corrupción'!B223,'Riesgos de Corrupción'!$B$11:$B$100,0),4),"")</f>
        <v/>
      </c>
      <c r="E223" s="842" t="str">
        <f>IFERROR(INDEX('Riesgos de Corrupción'!$B$11:$BN$100,MATCH('Mapa Riesgo Corrupción'!B223,'Riesgos de Corrupción'!$B$11:$B$100,0),5),"")</f>
        <v/>
      </c>
      <c r="F223" s="730" t="str">
        <f>IFERROR(INDEX('Riesgos de Corrupción'!$B$11:$BN$100,MATCH('Mapa Riesgo Corrupción'!B223,'Riesgos de Corrupción'!$B$11:$B$100,0),18),"")</f>
        <v/>
      </c>
      <c r="G223" s="730" t="str">
        <f>IFERROR(INDEX('Riesgos de Corrupción'!$B$11:$BN$100,MATCH('Mapa Riesgo Corrupción'!B223,'Riesgos de Corrupción'!$B$11:$B$100,0),63),"")</f>
        <v/>
      </c>
      <c r="H223" s="835" t="str">
        <f>IFERROR(INDEX('Riesgos de Corrupción'!$B$11:$BN$100,MATCH('Mapa Riesgo Corrupción'!B223,'Riesgos de Corrupción'!$B$11:$B$100,0),64),"")</f>
        <v/>
      </c>
      <c r="I223" s="730" t="str">
        <f>IFERROR(INDEX('Controles de Corrupción'!$C$10:$AZ$249,MATCH('Mapa Riesgo Corrupción'!B223,'Controles de Corrupción'!$C$10:$C$249,0),33),"")</f>
        <v/>
      </c>
      <c r="J223" s="730" t="str">
        <f>IFERROR(INDEX('Controles de Corrupción'!$C$10:$AZ$249,MATCH('Mapa Riesgo Corrupción'!B223,'Controles de Corrupción'!$C$10:$C$249,0),36),"")</f>
        <v/>
      </c>
      <c r="K223" s="730" t="str">
        <f>IFERROR(INDEX('Controles de Corrupción'!$C$10:$AZ$249,MATCH('Mapa Riesgo Corrupción'!B223,'Controles de Corrupción'!$C$10:$C$249,0),37),"")</f>
        <v/>
      </c>
      <c r="L223" s="730" t="str">
        <f>IFERROR(INDEX('Controles de Corrupción'!$C$10:$AZ$249,MATCH('Mapa Riesgo Corrupción'!B223,'Controles de Corrupción'!$C$10:$C$249,0),38),"")</f>
        <v/>
      </c>
      <c r="M223" s="70" t="str">
        <f>IFERROR(INDEX('Controles de Corrupción'!$C$10:$AZ$249,MATCH(A223,'Controles de Corrupción'!$B$10:$B$249,0),4),"")</f>
        <v/>
      </c>
      <c r="N223" s="70" t="str">
        <f>IFERROR(INDEX('Controles de Corrupción'!$C$10:$AZ$249,MATCH(A223,'Controles de Corrupción'!$B$10:$B$249,0),40),"")</f>
        <v/>
      </c>
      <c r="O223" s="70" t="str">
        <f>IFERROR(INDEX('Controles de Corrupción'!$C$10:$AZ$249,MATCH(A223,'Controles de Corrupción'!$B$10:$B$249,0),41),"")</f>
        <v/>
      </c>
      <c r="P223" s="70" t="str">
        <f>IFERROR(INDEX('Controles de Corrupción'!$C$10:$AZ$249,MATCH(A223,'Controles de Corrupción'!$B$10:$B$249,0),42),"")</f>
        <v/>
      </c>
      <c r="Q223" s="62" t="str">
        <f>IFERROR(INDEX('Controles de Corrupción'!$C$10:$AZ$249,MATCH(A223,'Controles de Corrupción'!$B$10:$B$249,0),47),"")</f>
        <v/>
      </c>
    </row>
    <row r="224" spans="1:17" ht="51.75" customHeight="1" x14ac:dyDescent="0.25">
      <c r="A224" s="118" t="s">
        <v>756</v>
      </c>
      <c r="B224" s="838"/>
      <c r="C224" s="841"/>
      <c r="D224" s="729"/>
      <c r="E224" s="843"/>
      <c r="F224" s="731"/>
      <c r="G224" s="731"/>
      <c r="H224" s="836"/>
      <c r="I224" s="731"/>
      <c r="J224" s="731"/>
      <c r="K224" s="731"/>
      <c r="L224" s="731"/>
      <c r="M224" s="70" t="str">
        <f>IFERROR(INDEX('Controles de Corrupción'!$C$10:$AZ$249,MATCH(A224,'Controles de Corrupción'!$B$10:$B$249,0),4),"")</f>
        <v/>
      </c>
      <c r="N224" s="70" t="str">
        <f>IFERROR(INDEX('Controles de Corrupción'!$C$10:$AZ$249,MATCH(A224,'Controles de Corrupción'!$B$10:$B$249,0),40),"")</f>
        <v/>
      </c>
      <c r="O224" s="70" t="str">
        <f>IFERROR(INDEX('Controles de Corrupción'!$C$10:$AZ$249,MATCH(A224,'Controles de Corrupción'!$B$10:$B$249,0),41),"")</f>
        <v/>
      </c>
      <c r="P224" s="70" t="str">
        <f>IFERROR(INDEX('Controles de Corrupción'!$C$10:$AZ$249,MATCH(A224,'Controles de Corrupción'!$B$10:$B$249,0),42),"")</f>
        <v/>
      </c>
      <c r="Q224" s="62" t="str">
        <f>IFERROR(INDEX('Controles de Corrupción'!$C$10:$AZ$249,MATCH(A224,'Controles de Corrupción'!$B$10:$B$249,0),47),"")</f>
        <v/>
      </c>
    </row>
    <row r="225" spans="1:17" ht="51.75" customHeight="1" x14ac:dyDescent="0.25">
      <c r="A225" s="118" t="s">
        <v>757</v>
      </c>
      <c r="B225" s="838"/>
      <c r="C225" s="841"/>
      <c r="D225" s="729"/>
      <c r="E225" s="843"/>
      <c r="F225" s="731"/>
      <c r="G225" s="731"/>
      <c r="H225" s="836"/>
      <c r="I225" s="731"/>
      <c r="J225" s="731"/>
      <c r="K225" s="731"/>
      <c r="L225" s="731"/>
      <c r="M225" s="70" t="str">
        <f>IFERROR(INDEX('Controles de Corrupción'!$C$10:$AZ$249,MATCH(A225,'Controles de Corrupción'!$B$10:$B$249,0),4),"")</f>
        <v/>
      </c>
      <c r="N225" s="70" t="str">
        <f>IFERROR(INDEX('Controles de Corrupción'!$C$10:$AZ$249,MATCH(A225,'Controles de Corrupción'!$B$10:$B$249,0),40),"")</f>
        <v/>
      </c>
      <c r="O225" s="70" t="str">
        <f>IFERROR(INDEX('Controles de Corrupción'!$C$10:$AZ$249,MATCH(A225,'Controles de Corrupción'!$B$10:$B$249,0),41),"")</f>
        <v/>
      </c>
      <c r="P225" s="70" t="str">
        <f>IFERROR(INDEX('Controles de Corrupción'!$C$10:$AZ$249,MATCH(A225,'Controles de Corrupción'!$B$10:$B$249,0),42),"")</f>
        <v/>
      </c>
      <c r="Q225" s="62" t="str">
        <f>IFERROR(INDEX('Controles de Corrupción'!$C$10:$AZ$249,MATCH(A225,'Controles de Corrupción'!$B$10:$B$249,0),47),"")</f>
        <v/>
      </c>
    </row>
    <row r="226" spans="1:17" ht="51.75" customHeight="1" x14ac:dyDescent="0.25">
      <c r="A226" s="118" t="s">
        <v>758</v>
      </c>
      <c r="B226" s="838"/>
      <c r="C226" s="841"/>
      <c r="D226" s="729"/>
      <c r="E226" s="843"/>
      <c r="F226" s="731"/>
      <c r="G226" s="731"/>
      <c r="H226" s="836"/>
      <c r="I226" s="731"/>
      <c r="J226" s="731"/>
      <c r="K226" s="731"/>
      <c r="L226" s="731"/>
      <c r="M226" s="70" t="str">
        <f>IFERROR(INDEX('Controles de Corrupción'!$C$10:$AZ$249,MATCH(A226,'Controles de Corrupción'!$B$10:$B$249,0),4),"")</f>
        <v/>
      </c>
      <c r="N226" s="70" t="str">
        <f>IFERROR(INDEX('Controles de Corrupción'!$C$10:$AZ$249,MATCH(A226,'Controles de Corrupción'!$B$10:$B$249,0),40),"")</f>
        <v/>
      </c>
      <c r="O226" s="70" t="str">
        <f>IFERROR(INDEX('Controles de Corrupción'!$C$10:$AZ$249,MATCH(A226,'Controles de Corrupción'!$B$10:$B$249,0),41),"")</f>
        <v/>
      </c>
      <c r="P226" s="70" t="str">
        <f>IFERROR(INDEX('Controles de Corrupción'!$C$10:$AZ$249,MATCH(A226,'Controles de Corrupción'!$B$10:$B$249,0),42),"")</f>
        <v/>
      </c>
      <c r="Q226" s="62" t="str">
        <f>IFERROR(INDEX('Controles de Corrupción'!$C$10:$AZ$249,MATCH(A226,'Controles de Corrupción'!$B$10:$B$249,0),47),"")</f>
        <v/>
      </c>
    </row>
    <row r="227" spans="1:17" ht="51.75" customHeight="1" x14ac:dyDescent="0.25">
      <c r="A227" s="118" t="s">
        <v>759</v>
      </c>
      <c r="B227" s="838"/>
      <c r="C227" s="841"/>
      <c r="D227" s="729"/>
      <c r="E227" s="843"/>
      <c r="F227" s="731"/>
      <c r="G227" s="731"/>
      <c r="H227" s="836"/>
      <c r="I227" s="731"/>
      <c r="J227" s="731"/>
      <c r="K227" s="731"/>
      <c r="L227" s="731"/>
      <c r="M227" s="70" t="str">
        <f>IFERROR(INDEX('Controles de Corrupción'!$C$10:$AZ$249,MATCH(A227,'Controles de Corrupción'!$B$10:$B$249,0),4),"")</f>
        <v/>
      </c>
      <c r="N227" s="70" t="str">
        <f>IFERROR(INDEX('Controles de Corrupción'!$C$10:$AZ$249,MATCH(A227,'Controles de Corrupción'!$B$10:$B$249,0),40),"")</f>
        <v/>
      </c>
      <c r="O227" s="70" t="str">
        <f>IFERROR(INDEX('Controles de Corrupción'!$C$10:$AZ$249,MATCH(A227,'Controles de Corrupción'!$B$10:$B$249,0),41),"")</f>
        <v/>
      </c>
      <c r="P227" s="70" t="str">
        <f>IFERROR(INDEX('Controles de Corrupción'!$C$10:$AZ$249,MATCH(A227,'Controles de Corrupción'!$B$10:$B$249,0),42),"")</f>
        <v/>
      </c>
      <c r="Q227" s="62" t="str">
        <f>IFERROR(INDEX('Controles de Corrupción'!$C$10:$AZ$249,MATCH(A227,'Controles de Corrupción'!$B$10:$B$249,0),47),"")</f>
        <v/>
      </c>
    </row>
    <row r="228" spans="1:17" ht="51.75" customHeight="1" x14ac:dyDescent="0.25">
      <c r="A228" s="118" t="s">
        <v>760</v>
      </c>
      <c r="B228" s="839"/>
      <c r="C228" s="841"/>
      <c r="D228" s="729"/>
      <c r="E228" s="843"/>
      <c r="F228" s="731"/>
      <c r="G228" s="731"/>
      <c r="H228" s="732"/>
      <c r="I228" s="731"/>
      <c r="J228" s="731"/>
      <c r="K228" s="731"/>
      <c r="L228" s="731"/>
      <c r="M228" s="70" t="str">
        <f>IFERROR(INDEX('Controles de Corrupción'!$C$10:$AZ$249,MATCH(A228,'Controles de Corrupción'!$B$10:$B$249,0),4),"")</f>
        <v/>
      </c>
      <c r="N228" s="70" t="str">
        <f>IFERROR(INDEX('Controles de Corrupción'!$C$10:$AZ$249,MATCH(A228,'Controles de Corrupción'!$B$10:$B$249,0),40),"")</f>
        <v/>
      </c>
      <c r="O228" s="70" t="str">
        <f>IFERROR(INDEX('Controles de Corrupción'!$C$10:$AZ$249,MATCH(A228,'Controles de Corrupción'!$B$10:$B$249,0),41),"")</f>
        <v/>
      </c>
      <c r="P228" s="70" t="str">
        <f>IFERROR(INDEX('Controles de Corrupción'!$C$10:$AZ$249,MATCH(A228,'Controles de Corrupción'!$B$10:$B$249,0),42),"")</f>
        <v/>
      </c>
      <c r="Q228" s="62" t="str">
        <f>IFERROR(INDEX('Controles de Corrupción'!$C$10:$AZ$249,MATCH(A228,'Controles de Corrupción'!$B$10:$B$249,0),47),"")</f>
        <v/>
      </c>
    </row>
    <row r="229" spans="1:17" ht="51.75" customHeight="1" x14ac:dyDescent="0.25">
      <c r="A229" s="118" t="s">
        <v>761</v>
      </c>
      <c r="B229" s="837"/>
      <c r="C229" s="840" t="str">
        <f>IFERROR(INDEX('Riesgos de Corrupción'!$B$11:$BN$100,MATCH('Mapa Riesgo Corrupción'!B229,'Riesgos de Corrupción'!$B$11:$B$100,0),2),"")</f>
        <v/>
      </c>
      <c r="D229" s="728" t="str">
        <f>IFERROR(INDEX('Riesgos de Corrupción'!$B$11:$BN$100,MATCH('Mapa Riesgo Corrupción'!B229,'Riesgos de Corrupción'!$B$11:$B$100,0),4),"")</f>
        <v/>
      </c>
      <c r="E229" s="842" t="str">
        <f>IFERROR(INDEX('Riesgos de Corrupción'!$B$11:$BN$100,MATCH('Mapa Riesgo Corrupción'!B229,'Riesgos de Corrupción'!$B$11:$B$100,0),5),"")</f>
        <v/>
      </c>
      <c r="F229" s="730" t="str">
        <f>IFERROR(INDEX('Riesgos de Corrupción'!$B$11:$BN$100,MATCH('Mapa Riesgo Corrupción'!B229,'Riesgos de Corrupción'!$B$11:$B$100,0),18),"")</f>
        <v/>
      </c>
      <c r="G229" s="730" t="str">
        <f>IFERROR(INDEX('Riesgos de Corrupción'!$B$11:$BN$100,MATCH('Mapa Riesgo Corrupción'!B229,'Riesgos de Corrupción'!$B$11:$B$100,0),63),"")</f>
        <v/>
      </c>
      <c r="H229" s="835" t="str">
        <f>IFERROR(INDEX('Riesgos de Corrupción'!$B$11:$BN$100,MATCH('Mapa Riesgo Corrupción'!B229,'Riesgos de Corrupción'!$B$11:$B$100,0),64),"")</f>
        <v/>
      </c>
      <c r="I229" s="730" t="str">
        <f>IFERROR(INDEX('Controles de Corrupción'!$C$10:$AZ$249,MATCH('Mapa Riesgo Corrupción'!B229,'Controles de Corrupción'!$C$10:$C$249,0),33),"")</f>
        <v/>
      </c>
      <c r="J229" s="730" t="str">
        <f>IFERROR(INDEX('Controles de Corrupción'!$C$10:$AZ$249,MATCH('Mapa Riesgo Corrupción'!B229,'Controles de Corrupción'!$C$10:$C$249,0),36),"")</f>
        <v/>
      </c>
      <c r="K229" s="730" t="str">
        <f>IFERROR(INDEX('Controles de Corrupción'!$C$10:$AZ$249,MATCH('Mapa Riesgo Corrupción'!B229,'Controles de Corrupción'!$C$10:$C$249,0),37),"")</f>
        <v/>
      </c>
      <c r="L229" s="730" t="str">
        <f>IFERROR(INDEX('Controles de Corrupción'!$C$10:$AZ$249,MATCH('Mapa Riesgo Corrupción'!B229,'Controles de Corrupción'!$C$10:$C$249,0),38),"")</f>
        <v/>
      </c>
      <c r="M229" s="70" t="str">
        <f>IFERROR(INDEX('Controles de Corrupción'!$C$10:$AZ$249,MATCH(A229,'Controles de Corrupción'!$B$10:$B$249,0),4),"")</f>
        <v/>
      </c>
      <c r="N229" s="70" t="str">
        <f>IFERROR(INDEX('Controles de Corrupción'!$C$10:$AZ$249,MATCH(A229,'Controles de Corrupción'!$B$10:$B$249,0),40),"")</f>
        <v/>
      </c>
      <c r="O229" s="70" t="str">
        <f>IFERROR(INDEX('Controles de Corrupción'!$C$10:$AZ$249,MATCH(A229,'Controles de Corrupción'!$B$10:$B$249,0),41),"")</f>
        <v/>
      </c>
      <c r="P229" s="70" t="str">
        <f>IFERROR(INDEX('Controles de Corrupción'!$C$10:$AZ$249,MATCH(A229,'Controles de Corrupción'!$B$10:$B$249,0),42),"")</f>
        <v/>
      </c>
      <c r="Q229" s="62" t="str">
        <f>IFERROR(INDEX('Controles de Corrupción'!$C$10:$AZ$249,MATCH(A229,'Controles de Corrupción'!$B$10:$B$249,0),47),"")</f>
        <v/>
      </c>
    </row>
    <row r="230" spans="1:17" ht="51.75" customHeight="1" x14ac:dyDescent="0.25">
      <c r="A230" s="118" t="s">
        <v>762</v>
      </c>
      <c r="B230" s="838"/>
      <c r="C230" s="841"/>
      <c r="D230" s="729"/>
      <c r="E230" s="843"/>
      <c r="F230" s="731"/>
      <c r="G230" s="731"/>
      <c r="H230" s="836"/>
      <c r="I230" s="731"/>
      <c r="J230" s="731"/>
      <c r="K230" s="731"/>
      <c r="L230" s="731"/>
      <c r="M230" s="70" t="str">
        <f>IFERROR(INDEX('Controles de Corrupción'!$C$10:$AZ$249,MATCH(A230,'Controles de Corrupción'!$B$10:$B$249,0),4),"")</f>
        <v/>
      </c>
      <c r="N230" s="70" t="str">
        <f>IFERROR(INDEX('Controles de Corrupción'!$C$10:$AZ$249,MATCH(A230,'Controles de Corrupción'!$B$10:$B$249,0),40),"")</f>
        <v/>
      </c>
      <c r="O230" s="70" t="str">
        <f>IFERROR(INDEX('Controles de Corrupción'!$C$10:$AZ$249,MATCH(A230,'Controles de Corrupción'!$B$10:$B$249,0),41),"")</f>
        <v/>
      </c>
      <c r="P230" s="70" t="str">
        <f>IFERROR(INDEX('Controles de Corrupción'!$C$10:$AZ$249,MATCH(A230,'Controles de Corrupción'!$B$10:$B$249,0),42),"")</f>
        <v/>
      </c>
      <c r="Q230" s="62" t="str">
        <f>IFERROR(INDEX('Controles de Corrupción'!$C$10:$AZ$249,MATCH(A230,'Controles de Corrupción'!$B$10:$B$249,0),47),"")</f>
        <v/>
      </c>
    </row>
    <row r="231" spans="1:17" ht="51.75" customHeight="1" x14ac:dyDescent="0.25">
      <c r="A231" s="118" t="s">
        <v>763</v>
      </c>
      <c r="B231" s="838"/>
      <c r="C231" s="841"/>
      <c r="D231" s="729"/>
      <c r="E231" s="843"/>
      <c r="F231" s="731"/>
      <c r="G231" s="731"/>
      <c r="H231" s="836"/>
      <c r="I231" s="731"/>
      <c r="J231" s="731"/>
      <c r="K231" s="731"/>
      <c r="L231" s="731"/>
      <c r="M231" s="70" t="str">
        <f>IFERROR(INDEX('Controles de Corrupción'!$C$10:$AZ$249,MATCH(A231,'Controles de Corrupción'!$B$10:$B$249,0),4),"")</f>
        <v/>
      </c>
      <c r="N231" s="70" t="str">
        <f>IFERROR(INDEX('Controles de Corrupción'!$C$10:$AZ$249,MATCH(A231,'Controles de Corrupción'!$B$10:$B$249,0),40),"")</f>
        <v/>
      </c>
      <c r="O231" s="70" t="str">
        <f>IFERROR(INDEX('Controles de Corrupción'!$C$10:$AZ$249,MATCH(A231,'Controles de Corrupción'!$B$10:$B$249,0),41),"")</f>
        <v/>
      </c>
      <c r="P231" s="70" t="str">
        <f>IFERROR(INDEX('Controles de Corrupción'!$C$10:$AZ$249,MATCH(A231,'Controles de Corrupción'!$B$10:$B$249,0),42),"")</f>
        <v/>
      </c>
      <c r="Q231" s="62" t="str">
        <f>IFERROR(INDEX('Controles de Corrupción'!$C$10:$AZ$249,MATCH(A231,'Controles de Corrupción'!$B$10:$B$249,0),47),"")</f>
        <v/>
      </c>
    </row>
    <row r="232" spans="1:17" ht="51.75" customHeight="1" x14ac:dyDescent="0.25">
      <c r="A232" s="118" t="s">
        <v>764</v>
      </c>
      <c r="B232" s="838"/>
      <c r="C232" s="841"/>
      <c r="D232" s="729"/>
      <c r="E232" s="843"/>
      <c r="F232" s="731"/>
      <c r="G232" s="731"/>
      <c r="H232" s="836"/>
      <c r="I232" s="731"/>
      <c r="J232" s="731"/>
      <c r="K232" s="731"/>
      <c r="L232" s="731"/>
      <c r="M232" s="70" t="str">
        <f>IFERROR(INDEX('Controles de Corrupción'!$C$10:$AZ$249,MATCH(A232,'Controles de Corrupción'!$B$10:$B$249,0),4),"")</f>
        <v/>
      </c>
      <c r="N232" s="70" t="str">
        <f>IFERROR(INDEX('Controles de Corrupción'!$C$10:$AZ$249,MATCH(A232,'Controles de Corrupción'!$B$10:$B$249,0),40),"")</f>
        <v/>
      </c>
      <c r="O232" s="70" t="str">
        <f>IFERROR(INDEX('Controles de Corrupción'!$C$10:$AZ$249,MATCH(A232,'Controles de Corrupción'!$B$10:$B$249,0),41),"")</f>
        <v/>
      </c>
      <c r="P232" s="70" t="str">
        <f>IFERROR(INDEX('Controles de Corrupción'!$C$10:$AZ$249,MATCH(A232,'Controles de Corrupción'!$B$10:$B$249,0),42),"")</f>
        <v/>
      </c>
      <c r="Q232" s="62" t="str">
        <f>IFERROR(INDEX('Controles de Corrupción'!$C$10:$AZ$249,MATCH(A232,'Controles de Corrupción'!$B$10:$B$249,0),47),"")</f>
        <v/>
      </c>
    </row>
    <row r="233" spans="1:17" ht="51.75" customHeight="1" x14ac:dyDescent="0.25">
      <c r="A233" s="118" t="s">
        <v>765</v>
      </c>
      <c r="B233" s="838"/>
      <c r="C233" s="841"/>
      <c r="D233" s="729"/>
      <c r="E233" s="843"/>
      <c r="F233" s="731"/>
      <c r="G233" s="731"/>
      <c r="H233" s="836"/>
      <c r="I233" s="731"/>
      <c r="J233" s="731"/>
      <c r="K233" s="731"/>
      <c r="L233" s="731"/>
      <c r="M233" s="70" t="str">
        <f>IFERROR(INDEX('Controles de Corrupción'!$C$10:$AZ$249,MATCH(A233,'Controles de Corrupción'!$B$10:$B$249,0),4),"")</f>
        <v/>
      </c>
      <c r="N233" s="70" t="str">
        <f>IFERROR(INDEX('Controles de Corrupción'!$C$10:$AZ$249,MATCH(A233,'Controles de Corrupción'!$B$10:$B$249,0),40),"")</f>
        <v/>
      </c>
      <c r="O233" s="70" t="str">
        <f>IFERROR(INDEX('Controles de Corrupción'!$C$10:$AZ$249,MATCH(A233,'Controles de Corrupción'!$B$10:$B$249,0),41),"")</f>
        <v/>
      </c>
      <c r="P233" s="70" t="str">
        <f>IFERROR(INDEX('Controles de Corrupción'!$C$10:$AZ$249,MATCH(A233,'Controles de Corrupción'!$B$10:$B$249,0),42),"")</f>
        <v/>
      </c>
      <c r="Q233" s="62" t="str">
        <f>IFERROR(INDEX('Controles de Corrupción'!$C$10:$AZ$249,MATCH(A233,'Controles de Corrupción'!$B$10:$B$249,0),47),"")</f>
        <v/>
      </c>
    </row>
    <row r="234" spans="1:17" ht="51.75" customHeight="1" x14ac:dyDescent="0.25">
      <c r="A234" s="118" t="s">
        <v>766</v>
      </c>
      <c r="B234" s="839"/>
      <c r="C234" s="841"/>
      <c r="D234" s="729"/>
      <c r="E234" s="843"/>
      <c r="F234" s="731"/>
      <c r="G234" s="731"/>
      <c r="H234" s="732"/>
      <c r="I234" s="731"/>
      <c r="J234" s="731"/>
      <c r="K234" s="731"/>
      <c r="L234" s="731"/>
      <c r="M234" s="70" t="str">
        <f>IFERROR(INDEX('Controles de Corrupción'!$C$10:$AZ$249,MATCH(A234,'Controles de Corrupción'!$B$10:$B$249,0),4),"")</f>
        <v/>
      </c>
      <c r="N234" s="70" t="str">
        <f>IFERROR(INDEX('Controles de Corrupción'!$C$10:$AZ$249,MATCH(A234,'Controles de Corrupción'!$B$10:$B$249,0),40),"")</f>
        <v/>
      </c>
      <c r="O234" s="70" t="str">
        <f>IFERROR(INDEX('Controles de Corrupción'!$C$10:$AZ$249,MATCH(A234,'Controles de Corrupción'!$B$10:$B$249,0),41),"")</f>
        <v/>
      </c>
      <c r="P234" s="70" t="str">
        <f>IFERROR(INDEX('Controles de Corrupción'!$C$10:$AZ$249,MATCH(A234,'Controles de Corrupción'!$B$10:$B$249,0),42),"")</f>
        <v/>
      </c>
      <c r="Q234" s="62" t="str">
        <f>IFERROR(INDEX('Controles de Corrupción'!$C$10:$AZ$249,MATCH(A234,'Controles de Corrupción'!$B$10:$B$249,0),47),"")</f>
        <v/>
      </c>
    </row>
    <row r="235" spans="1:17" ht="51.75" customHeight="1" x14ac:dyDescent="0.25">
      <c r="A235" s="118" t="s">
        <v>767</v>
      </c>
      <c r="B235" s="837"/>
      <c r="C235" s="840" t="str">
        <f>IFERROR(INDEX('Riesgos de Corrupción'!$B$11:$BN$100,MATCH('Mapa Riesgo Corrupción'!B235,'Riesgos de Corrupción'!$B$11:$B$100,0),2),"")</f>
        <v/>
      </c>
      <c r="D235" s="728" t="str">
        <f>IFERROR(INDEX('Riesgos de Corrupción'!$B$11:$BN$100,MATCH('Mapa Riesgo Corrupción'!B235,'Riesgos de Corrupción'!$B$11:$B$100,0),4),"")</f>
        <v/>
      </c>
      <c r="E235" s="842" t="str">
        <f>IFERROR(INDEX('Riesgos de Corrupción'!$B$11:$BN$100,MATCH('Mapa Riesgo Corrupción'!B235,'Riesgos de Corrupción'!$B$11:$B$100,0),5),"")</f>
        <v/>
      </c>
      <c r="F235" s="730" t="str">
        <f>IFERROR(INDEX('Riesgos de Corrupción'!$B$11:$BN$100,MATCH('Mapa Riesgo Corrupción'!B235,'Riesgos de Corrupción'!$B$11:$B$100,0),18),"")</f>
        <v/>
      </c>
      <c r="G235" s="730" t="str">
        <f>IFERROR(INDEX('Riesgos de Corrupción'!$B$11:$BN$100,MATCH('Mapa Riesgo Corrupción'!B235,'Riesgos de Corrupción'!$B$11:$B$100,0),63),"")</f>
        <v/>
      </c>
      <c r="H235" s="835" t="str">
        <f>IFERROR(INDEX('Riesgos de Corrupción'!$B$11:$BN$100,MATCH('Mapa Riesgo Corrupción'!B235,'Riesgos de Corrupción'!$B$11:$B$100,0),64),"")</f>
        <v/>
      </c>
      <c r="I235" s="730" t="str">
        <f>IFERROR(INDEX('Controles de Corrupción'!$C$10:$AZ$249,MATCH('Mapa Riesgo Corrupción'!B235,'Controles de Corrupción'!$C$10:$C$249,0),33),"")</f>
        <v/>
      </c>
      <c r="J235" s="730" t="str">
        <f>IFERROR(INDEX('Controles de Corrupción'!$C$10:$AZ$249,MATCH('Mapa Riesgo Corrupción'!B235,'Controles de Corrupción'!$C$10:$C$249,0),36),"")</f>
        <v/>
      </c>
      <c r="K235" s="730" t="str">
        <f>IFERROR(INDEX('Controles de Corrupción'!$C$10:$AZ$249,MATCH('Mapa Riesgo Corrupción'!B235,'Controles de Corrupción'!$C$10:$C$249,0),37),"")</f>
        <v/>
      </c>
      <c r="L235" s="730" t="str">
        <f>IFERROR(INDEX('Controles de Corrupción'!$C$10:$AZ$249,MATCH('Mapa Riesgo Corrupción'!B235,'Controles de Corrupción'!$C$10:$C$249,0),38),"")</f>
        <v/>
      </c>
      <c r="M235" s="70" t="str">
        <f>IFERROR(INDEX('Controles de Corrupción'!$C$10:$AZ$249,MATCH(A235,'Controles de Corrupción'!$B$10:$B$249,0),4),"")</f>
        <v/>
      </c>
      <c r="N235" s="70" t="str">
        <f>IFERROR(INDEX('Controles de Corrupción'!$C$10:$AZ$249,MATCH(A235,'Controles de Corrupción'!$B$10:$B$249,0),40),"")</f>
        <v/>
      </c>
      <c r="O235" s="70" t="str">
        <f>IFERROR(INDEX('Controles de Corrupción'!$C$10:$AZ$249,MATCH(A235,'Controles de Corrupción'!$B$10:$B$249,0),41),"")</f>
        <v/>
      </c>
      <c r="P235" s="70" t="str">
        <f>IFERROR(INDEX('Controles de Corrupción'!$C$10:$AZ$249,MATCH(A235,'Controles de Corrupción'!$B$10:$B$249,0),42),"")</f>
        <v/>
      </c>
      <c r="Q235" s="62" t="str">
        <f>IFERROR(INDEX('Controles de Corrupción'!$C$10:$AZ$249,MATCH(A235,'Controles de Corrupción'!$B$10:$B$249,0),47),"")</f>
        <v/>
      </c>
    </row>
    <row r="236" spans="1:17" ht="51.75" customHeight="1" x14ac:dyDescent="0.25">
      <c r="A236" s="118" t="s">
        <v>768</v>
      </c>
      <c r="B236" s="838"/>
      <c r="C236" s="841"/>
      <c r="D236" s="729"/>
      <c r="E236" s="843"/>
      <c r="F236" s="731"/>
      <c r="G236" s="731"/>
      <c r="H236" s="836"/>
      <c r="I236" s="731"/>
      <c r="J236" s="731"/>
      <c r="K236" s="731"/>
      <c r="L236" s="731"/>
      <c r="M236" s="70" t="str">
        <f>IFERROR(INDEX('Controles de Corrupción'!$C$10:$AZ$249,MATCH(A236,'Controles de Corrupción'!$B$10:$B$249,0),4),"")</f>
        <v/>
      </c>
      <c r="N236" s="70" t="str">
        <f>IFERROR(INDEX('Controles de Corrupción'!$C$10:$AZ$249,MATCH(A236,'Controles de Corrupción'!$B$10:$B$249,0),40),"")</f>
        <v/>
      </c>
      <c r="O236" s="70" t="str">
        <f>IFERROR(INDEX('Controles de Corrupción'!$C$10:$AZ$249,MATCH(A236,'Controles de Corrupción'!$B$10:$B$249,0),41),"")</f>
        <v/>
      </c>
      <c r="P236" s="70" t="str">
        <f>IFERROR(INDEX('Controles de Corrupción'!$C$10:$AZ$249,MATCH(A236,'Controles de Corrupción'!$B$10:$B$249,0),42),"")</f>
        <v/>
      </c>
      <c r="Q236" s="62" t="str">
        <f>IFERROR(INDEX('Controles de Corrupción'!$C$10:$AZ$249,MATCH(A236,'Controles de Corrupción'!$B$10:$B$249,0),47),"")</f>
        <v/>
      </c>
    </row>
    <row r="237" spans="1:17" ht="51.75" customHeight="1" x14ac:dyDescent="0.25">
      <c r="A237" s="118" t="s">
        <v>769</v>
      </c>
      <c r="B237" s="838"/>
      <c r="C237" s="841"/>
      <c r="D237" s="729"/>
      <c r="E237" s="843"/>
      <c r="F237" s="731"/>
      <c r="G237" s="731"/>
      <c r="H237" s="836"/>
      <c r="I237" s="731"/>
      <c r="J237" s="731"/>
      <c r="K237" s="731"/>
      <c r="L237" s="731"/>
      <c r="M237" s="70" t="str">
        <f>IFERROR(INDEX('Controles de Corrupción'!$C$10:$AZ$249,MATCH(A237,'Controles de Corrupción'!$B$10:$B$249,0),4),"")</f>
        <v/>
      </c>
      <c r="N237" s="70" t="str">
        <f>IFERROR(INDEX('Controles de Corrupción'!$C$10:$AZ$249,MATCH(A237,'Controles de Corrupción'!$B$10:$B$249,0),40),"")</f>
        <v/>
      </c>
      <c r="O237" s="70" t="str">
        <f>IFERROR(INDEX('Controles de Corrupción'!$C$10:$AZ$249,MATCH(A237,'Controles de Corrupción'!$B$10:$B$249,0),41),"")</f>
        <v/>
      </c>
      <c r="P237" s="70" t="str">
        <f>IFERROR(INDEX('Controles de Corrupción'!$C$10:$AZ$249,MATCH(A237,'Controles de Corrupción'!$B$10:$B$249,0),42),"")</f>
        <v/>
      </c>
      <c r="Q237" s="62" t="str">
        <f>IFERROR(INDEX('Controles de Corrupción'!$C$10:$AZ$249,MATCH(A237,'Controles de Corrupción'!$B$10:$B$249,0),47),"")</f>
        <v/>
      </c>
    </row>
    <row r="238" spans="1:17" ht="51.75" customHeight="1" x14ac:dyDescent="0.25">
      <c r="A238" s="118" t="s">
        <v>770</v>
      </c>
      <c r="B238" s="838"/>
      <c r="C238" s="841"/>
      <c r="D238" s="729"/>
      <c r="E238" s="843"/>
      <c r="F238" s="731"/>
      <c r="G238" s="731"/>
      <c r="H238" s="836"/>
      <c r="I238" s="731"/>
      <c r="J238" s="731"/>
      <c r="K238" s="731"/>
      <c r="L238" s="731"/>
      <c r="M238" s="70" t="str">
        <f>IFERROR(INDEX('Controles de Corrupción'!$C$10:$AZ$249,MATCH(A238,'Controles de Corrupción'!$B$10:$B$249,0),4),"")</f>
        <v/>
      </c>
      <c r="N238" s="70" t="str">
        <f>IFERROR(INDEX('Controles de Corrupción'!$C$10:$AZ$249,MATCH(A238,'Controles de Corrupción'!$B$10:$B$249,0),40),"")</f>
        <v/>
      </c>
      <c r="O238" s="70" t="str">
        <f>IFERROR(INDEX('Controles de Corrupción'!$C$10:$AZ$249,MATCH(A238,'Controles de Corrupción'!$B$10:$B$249,0),41),"")</f>
        <v/>
      </c>
      <c r="P238" s="70" t="str">
        <f>IFERROR(INDEX('Controles de Corrupción'!$C$10:$AZ$249,MATCH(A238,'Controles de Corrupción'!$B$10:$B$249,0),42),"")</f>
        <v/>
      </c>
      <c r="Q238" s="62" t="str">
        <f>IFERROR(INDEX('Controles de Corrupción'!$C$10:$AZ$249,MATCH(A238,'Controles de Corrupción'!$B$10:$B$249,0),47),"")</f>
        <v/>
      </c>
    </row>
    <row r="239" spans="1:17" ht="51.75" customHeight="1" x14ac:dyDescent="0.25">
      <c r="A239" s="118" t="s">
        <v>771</v>
      </c>
      <c r="B239" s="838"/>
      <c r="C239" s="841"/>
      <c r="D239" s="729"/>
      <c r="E239" s="843"/>
      <c r="F239" s="731"/>
      <c r="G239" s="731"/>
      <c r="H239" s="836"/>
      <c r="I239" s="731"/>
      <c r="J239" s="731"/>
      <c r="K239" s="731"/>
      <c r="L239" s="731"/>
      <c r="M239" s="70" t="str">
        <f>IFERROR(INDEX('Controles de Corrupción'!$C$10:$AZ$249,MATCH(A239,'Controles de Corrupción'!$B$10:$B$249,0),4),"")</f>
        <v/>
      </c>
      <c r="N239" s="70" t="str">
        <f>IFERROR(INDEX('Controles de Corrupción'!$C$10:$AZ$249,MATCH(A239,'Controles de Corrupción'!$B$10:$B$249,0),40),"")</f>
        <v/>
      </c>
      <c r="O239" s="70" t="str">
        <f>IFERROR(INDEX('Controles de Corrupción'!$C$10:$AZ$249,MATCH(A239,'Controles de Corrupción'!$B$10:$B$249,0),41),"")</f>
        <v/>
      </c>
      <c r="P239" s="70" t="str">
        <f>IFERROR(INDEX('Controles de Corrupción'!$C$10:$AZ$249,MATCH(A239,'Controles de Corrupción'!$B$10:$B$249,0),42),"")</f>
        <v/>
      </c>
      <c r="Q239" s="62" t="str">
        <f>IFERROR(INDEX('Controles de Corrupción'!$C$10:$AZ$249,MATCH(A239,'Controles de Corrupción'!$B$10:$B$249,0),47),"")</f>
        <v/>
      </c>
    </row>
    <row r="240" spans="1:17" ht="51.75" customHeight="1" x14ac:dyDescent="0.25">
      <c r="A240" s="118" t="s">
        <v>772</v>
      </c>
      <c r="B240" s="839"/>
      <c r="C240" s="841"/>
      <c r="D240" s="729"/>
      <c r="E240" s="843"/>
      <c r="F240" s="731"/>
      <c r="G240" s="731"/>
      <c r="H240" s="732"/>
      <c r="I240" s="731"/>
      <c r="J240" s="731"/>
      <c r="K240" s="731"/>
      <c r="L240" s="731"/>
      <c r="M240" s="70" t="str">
        <f>IFERROR(INDEX('Controles de Corrupción'!$C$10:$AZ$249,MATCH(A240,'Controles de Corrupción'!$B$10:$B$249,0),4),"")</f>
        <v/>
      </c>
      <c r="N240" s="70" t="str">
        <f>IFERROR(INDEX('Controles de Corrupción'!$C$10:$AZ$249,MATCH(A240,'Controles de Corrupción'!$B$10:$B$249,0),40),"")</f>
        <v/>
      </c>
      <c r="O240" s="70" t="str">
        <f>IFERROR(INDEX('Controles de Corrupción'!$C$10:$AZ$249,MATCH(A240,'Controles de Corrupción'!$B$10:$B$249,0),41),"")</f>
        <v/>
      </c>
      <c r="P240" s="70" t="str">
        <f>IFERROR(INDEX('Controles de Corrupción'!$C$10:$AZ$249,MATCH(A240,'Controles de Corrupción'!$B$10:$B$249,0),42),"")</f>
        <v/>
      </c>
      <c r="Q240" s="62" t="str">
        <f>IFERROR(INDEX('Controles de Corrupción'!$C$10:$AZ$249,MATCH(A240,'Controles de Corrupción'!$B$10:$B$249,0),47),"")</f>
        <v/>
      </c>
    </row>
    <row r="241" spans="1:17" ht="51.75" customHeight="1" x14ac:dyDescent="0.25">
      <c r="A241" s="118" t="s">
        <v>773</v>
      </c>
      <c r="B241" s="837"/>
      <c r="C241" s="840" t="str">
        <f>IFERROR(INDEX('Riesgos de Corrupción'!$B$11:$BN$100,MATCH('Mapa Riesgo Corrupción'!B241,'Riesgos de Corrupción'!$B$11:$B$100,0),2),"")</f>
        <v/>
      </c>
      <c r="D241" s="728" t="str">
        <f>IFERROR(INDEX('Riesgos de Corrupción'!$B$11:$BN$100,MATCH('Mapa Riesgo Corrupción'!B241,'Riesgos de Corrupción'!$B$11:$B$100,0),4),"")</f>
        <v/>
      </c>
      <c r="E241" s="842" t="str">
        <f>IFERROR(INDEX('Riesgos de Corrupción'!$B$11:$BN$100,MATCH('Mapa Riesgo Corrupción'!B241,'Riesgos de Corrupción'!$B$11:$B$100,0),5),"")</f>
        <v/>
      </c>
      <c r="F241" s="730" t="str">
        <f>IFERROR(INDEX('Riesgos de Corrupción'!$B$11:$BN$100,MATCH('Mapa Riesgo Corrupción'!B241,'Riesgos de Corrupción'!$B$11:$B$100,0),18),"")</f>
        <v/>
      </c>
      <c r="G241" s="730" t="str">
        <f>IFERROR(INDEX('Riesgos de Corrupción'!$B$11:$BN$100,MATCH('Mapa Riesgo Corrupción'!B241,'Riesgos de Corrupción'!$B$11:$B$100,0),63),"")</f>
        <v/>
      </c>
      <c r="H241" s="835" t="str">
        <f>IFERROR(INDEX('Riesgos de Corrupción'!$B$11:$BN$100,MATCH('Mapa Riesgo Corrupción'!B241,'Riesgos de Corrupción'!$B$11:$B$100,0),64),"")</f>
        <v/>
      </c>
      <c r="I241" s="730" t="str">
        <f>IFERROR(INDEX('Controles de Corrupción'!$C$10:$AZ$249,MATCH('Mapa Riesgo Corrupción'!B241,'Controles de Corrupción'!$C$10:$C$249,0),33),"")</f>
        <v/>
      </c>
      <c r="J241" s="730" t="str">
        <f>IFERROR(INDEX('Controles de Corrupción'!$C$10:$AZ$249,MATCH('Mapa Riesgo Corrupción'!B241,'Controles de Corrupción'!$C$10:$C$249,0),36),"")</f>
        <v/>
      </c>
      <c r="K241" s="730" t="str">
        <f>IFERROR(INDEX('Controles de Corrupción'!$C$10:$AZ$249,MATCH('Mapa Riesgo Corrupción'!B241,'Controles de Corrupción'!$C$10:$C$249,0),37),"")</f>
        <v/>
      </c>
      <c r="L241" s="730" t="str">
        <f>IFERROR(INDEX('Controles de Corrupción'!$C$10:$AZ$249,MATCH('Mapa Riesgo Corrupción'!B241,'Controles de Corrupción'!$C$10:$C$249,0),38),"")</f>
        <v/>
      </c>
      <c r="M241" s="70" t="str">
        <f>IFERROR(INDEX('Controles de Corrupción'!$C$10:$AZ$249,MATCH(A241,'Controles de Corrupción'!$B$10:$B$249,0),4),"")</f>
        <v/>
      </c>
      <c r="N241" s="70" t="str">
        <f>IFERROR(INDEX('Controles de Corrupción'!$C$10:$AZ$249,MATCH(A241,'Controles de Corrupción'!$B$10:$B$249,0),40),"")</f>
        <v/>
      </c>
      <c r="O241" s="70" t="str">
        <f>IFERROR(INDEX('Controles de Corrupción'!$C$10:$AZ$249,MATCH(A241,'Controles de Corrupción'!$B$10:$B$249,0),41),"")</f>
        <v/>
      </c>
      <c r="P241" s="70" t="str">
        <f>IFERROR(INDEX('Controles de Corrupción'!$C$10:$AZ$249,MATCH(A241,'Controles de Corrupción'!$B$10:$B$249,0),42),"")</f>
        <v/>
      </c>
      <c r="Q241" s="62" t="str">
        <f>IFERROR(INDEX('Controles de Corrupción'!$C$10:$AZ$249,MATCH(A241,'Controles de Corrupción'!$B$10:$B$249,0),47),"")</f>
        <v/>
      </c>
    </row>
    <row r="242" spans="1:17" ht="51.75" customHeight="1" x14ac:dyDescent="0.25">
      <c r="A242" s="118" t="s">
        <v>774</v>
      </c>
      <c r="B242" s="838"/>
      <c r="C242" s="841"/>
      <c r="D242" s="729"/>
      <c r="E242" s="843"/>
      <c r="F242" s="731"/>
      <c r="G242" s="731"/>
      <c r="H242" s="836"/>
      <c r="I242" s="731"/>
      <c r="J242" s="731"/>
      <c r="K242" s="731"/>
      <c r="L242" s="731"/>
      <c r="M242" s="70" t="str">
        <f>IFERROR(INDEX('Controles de Corrupción'!$C$10:$AZ$249,MATCH(A242,'Controles de Corrupción'!$B$10:$B$249,0),4),"")</f>
        <v/>
      </c>
      <c r="N242" s="70" t="str">
        <f>IFERROR(INDEX('Controles de Corrupción'!$C$10:$AZ$249,MATCH(A242,'Controles de Corrupción'!$B$10:$B$249,0),40),"")</f>
        <v/>
      </c>
      <c r="O242" s="70" t="str">
        <f>IFERROR(INDEX('Controles de Corrupción'!$C$10:$AZ$249,MATCH(A242,'Controles de Corrupción'!$B$10:$B$249,0),41),"")</f>
        <v/>
      </c>
      <c r="P242" s="70" t="str">
        <f>IFERROR(INDEX('Controles de Corrupción'!$C$10:$AZ$249,MATCH(A242,'Controles de Corrupción'!$B$10:$B$249,0),42),"")</f>
        <v/>
      </c>
      <c r="Q242" s="62" t="str">
        <f>IFERROR(INDEX('Controles de Corrupción'!$C$10:$AZ$249,MATCH(A242,'Controles de Corrupción'!$B$10:$B$249,0),47),"")</f>
        <v/>
      </c>
    </row>
    <row r="243" spans="1:17" ht="51.75" customHeight="1" x14ac:dyDescent="0.25">
      <c r="A243" s="118" t="s">
        <v>775</v>
      </c>
      <c r="B243" s="838"/>
      <c r="C243" s="841"/>
      <c r="D243" s="729"/>
      <c r="E243" s="843"/>
      <c r="F243" s="731"/>
      <c r="G243" s="731"/>
      <c r="H243" s="836"/>
      <c r="I243" s="731"/>
      <c r="J243" s="731"/>
      <c r="K243" s="731"/>
      <c r="L243" s="731"/>
      <c r="M243" s="70" t="str">
        <f>IFERROR(INDEX('Controles de Corrupción'!$C$10:$AZ$249,MATCH(A243,'Controles de Corrupción'!$B$10:$B$249,0),4),"")</f>
        <v/>
      </c>
      <c r="N243" s="70" t="str">
        <f>IFERROR(INDEX('Controles de Corrupción'!$C$10:$AZ$249,MATCH(A243,'Controles de Corrupción'!$B$10:$B$249,0),40),"")</f>
        <v/>
      </c>
      <c r="O243" s="70" t="str">
        <f>IFERROR(INDEX('Controles de Corrupción'!$C$10:$AZ$249,MATCH(A243,'Controles de Corrupción'!$B$10:$B$249,0),41),"")</f>
        <v/>
      </c>
      <c r="P243" s="70" t="str">
        <f>IFERROR(INDEX('Controles de Corrupción'!$C$10:$AZ$249,MATCH(A243,'Controles de Corrupción'!$B$10:$B$249,0),42),"")</f>
        <v/>
      </c>
      <c r="Q243" s="62" t="str">
        <f>IFERROR(INDEX('Controles de Corrupción'!$C$10:$AZ$249,MATCH(A243,'Controles de Corrupción'!$B$10:$B$249,0),47),"")</f>
        <v/>
      </c>
    </row>
    <row r="244" spans="1:17" ht="51.75" customHeight="1" x14ac:dyDescent="0.25">
      <c r="A244" s="118" t="s">
        <v>776</v>
      </c>
      <c r="B244" s="838"/>
      <c r="C244" s="841"/>
      <c r="D244" s="729"/>
      <c r="E244" s="843"/>
      <c r="F244" s="731"/>
      <c r="G244" s="731"/>
      <c r="H244" s="836"/>
      <c r="I244" s="731"/>
      <c r="J244" s="731"/>
      <c r="K244" s="731"/>
      <c r="L244" s="731"/>
      <c r="M244" s="70" t="str">
        <f>IFERROR(INDEX('Controles de Corrupción'!$C$10:$AZ$249,MATCH(A244,'Controles de Corrupción'!$B$10:$B$249,0),4),"")</f>
        <v/>
      </c>
      <c r="N244" s="70" t="str">
        <f>IFERROR(INDEX('Controles de Corrupción'!$C$10:$AZ$249,MATCH(A244,'Controles de Corrupción'!$B$10:$B$249,0),40),"")</f>
        <v/>
      </c>
      <c r="O244" s="70" t="str">
        <f>IFERROR(INDEX('Controles de Corrupción'!$C$10:$AZ$249,MATCH(A244,'Controles de Corrupción'!$B$10:$B$249,0),41),"")</f>
        <v/>
      </c>
      <c r="P244" s="70" t="str">
        <f>IFERROR(INDEX('Controles de Corrupción'!$C$10:$AZ$249,MATCH(A244,'Controles de Corrupción'!$B$10:$B$249,0),42),"")</f>
        <v/>
      </c>
      <c r="Q244" s="62" t="str">
        <f>IFERROR(INDEX('Controles de Corrupción'!$C$10:$AZ$249,MATCH(A244,'Controles de Corrupción'!$B$10:$B$249,0),47),"")</f>
        <v/>
      </c>
    </row>
    <row r="245" spans="1:17" ht="51.75" customHeight="1" x14ac:dyDescent="0.25">
      <c r="A245" s="118" t="s">
        <v>777</v>
      </c>
      <c r="B245" s="838"/>
      <c r="C245" s="841"/>
      <c r="D245" s="729"/>
      <c r="E245" s="843"/>
      <c r="F245" s="731"/>
      <c r="G245" s="731"/>
      <c r="H245" s="836"/>
      <c r="I245" s="731"/>
      <c r="J245" s="731"/>
      <c r="K245" s="731"/>
      <c r="L245" s="731"/>
      <c r="M245" s="70" t="str">
        <f>IFERROR(INDEX('Controles de Corrupción'!$C$10:$AZ$249,MATCH(A245,'Controles de Corrupción'!$B$10:$B$249,0),4),"")</f>
        <v/>
      </c>
      <c r="N245" s="70" t="str">
        <f>IFERROR(INDEX('Controles de Corrupción'!$C$10:$AZ$249,MATCH(A245,'Controles de Corrupción'!$B$10:$B$249,0),40),"")</f>
        <v/>
      </c>
      <c r="O245" s="70" t="str">
        <f>IFERROR(INDEX('Controles de Corrupción'!$C$10:$AZ$249,MATCH(A245,'Controles de Corrupción'!$B$10:$B$249,0),41),"")</f>
        <v/>
      </c>
      <c r="P245" s="70" t="str">
        <f>IFERROR(INDEX('Controles de Corrupción'!$C$10:$AZ$249,MATCH(A245,'Controles de Corrupción'!$B$10:$B$249,0),42),"")</f>
        <v/>
      </c>
      <c r="Q245" s="62" t="str">
        <f>IFERROR(INDEX('Controles de Corrupción'!$C$10:$AZ$249,MATCH(A245,'Controles de Corrupción'!$B$10:$B$249,0),47),"")</f>
        <v/>
      </c>
    </row>
    <row r="246" spans="1:17" ht="51.75" customHeight="1" x14ac:dyDescent="0.25">
      <c r="A246" s="118" t="s">
        <v>778</v>
      </c>
      <c r="B246" s="839"/>
      <c r="C246" s="841"/>
      <c r="D246" s="729"/>
      <c r="E246" s="843"/>
      <c r="F246" s="731"/>
      <c r="G246" s="731"/>
      <c r="H246" s="732"/>
      <c r="I246" s="731"/>
      <c r="J246" s="731"/>
      <c r="K246" s="731"/>
      <c r="L246" s="731"/>
      <c r="M246" s="70" t="str">
        <f>IFERROR(INDEX('Controles de Corrupción'!$C$10:$AZ$249,MATCH(A246,'Controles de Corrupción'!$B$10:$B$249,0),4),"")</f>
        <v/>
      </c>
      <c r="N246" s="70" t="str">
        <f>IFERROR(INDEX('Controles de Corrupción'!$C$10:$AZ$249,MATCH(A246,'Controles de Corrupción'!$B$10:$B$249,0),40),"")</f>
        <v/>
      </c>
      <c r="O246" s="70" t="str">
        <f>IFERROR(INDEX('Controles de Corrupción'!$C$10:$AZ$249,MATCH(A246,'Controles de Corrupción'!$B$10:$B$249,0),41),"")</f>
        <v/>
      </c>
      <c r="P246" s="70" t="str">
        <f>IFERROR(INDEX('Controles de Corrupción'!$C$10:$AZ$249,MATCH(A246,'Controles de Corrupción'!$B$10:$B$249,0),42),"")</f>
        <v/>
      </c>
      <c r="Q246" s="62" t="str">
        <f>IFERROR(INDEX('Controles de Corrupción'!$C$10:$AZ$249,MATCH(A246,'Controles de Corrupción'!$B$10:$B$249,0),47),"")</f>
        <v/>
      </c>
    </row>
    <row r="247" spans="1:17" ht="51.75" customHeight="1" x14ac:dyDescent="0.25">
      <c r="A247" s="118" t="s">
        <v>779</v>
      </c>
      <c r="B247" s="837"/>
      <c r="C247" s="840" t="str">
        <f>IFERROR(INDEX('Riesgos de Corrupción'!$B$11:$BN$100,MATCH('Mapa Riesgo Corrupción'!B247,'Riesgos de Corrupción'!$B$11:$B$100,0),2),"")</f>
        <v/>
      </c>
      <c r="D247" s="728" t="str">
        <f>IFERROR(INDEX('Riesgos de Corrupción'!$B$11:$BN$100,MATCH('Mapa Riesgo Corrupción'!B247,'Riesgos de Corrupción'!$B$11:$B$100,0),4),"")</f>
        <v/>
      </c>
      <c r="E247" s="842" t="str">
        <f>IFERROR(INDEX('Riesgos de Corrupción'!$B$11:$BN$100,MATCH('Mapa Riesgo Corrupción'!B247,'Riesgos de Corrupción'!$B$11:$B$100,0),5),"")</f>
        <v/>
      </c>
      <c r="F247" s="730" t="str">
        <f>IFERROR(INDEX('Riesgos de Corrupción'!$B$11:$BN$100,MATCH('Mapa Riesgo Corrupción'!B247,'Riesgos de Corrupción'!$B$11:$B$100,0),18),"")</f>
        <v/>
      </c>
      <c r="G247" s="730" t="str">
        <f>IFERROR(INDEX('Riesgos de Corrupción'!$B$11:$BN$100,MATCH('Mapa Riesgo Corrupción'!B247,'Riesgos de Corrupción'!$B$11:$B$100,0),63),"")</f>
        <v/>
      </c>
      <c r="H247" s="835" t="str">
        <f>IFERROR(INDEX('Riesgos de Corrupción'!$B$11:$BN$100,MATCH('Mapa Riesgo Corrupción'!B247,'Riesgos de Corrupción'!$B$11:$B$100,0),64),"")</f>
        <v/>
      </c>
      <c r="I247" s="730" t="str">
        <f>IFERROR(INDEX('Controles de Corrupción'!$C$10:$AZ$249,MATCH('Mapa Riesgo Corrupción'!B247,'Controles de Corrupción'!$C$10:$C$249,0),33),"")</f>
        <v/>
      </c>
      <c r="J247" s="730" t="str">
        <f>IFERROR(INDEX('Controles de Corrupción'!$C$10:$AZ$249,MATCH('Mapa Riesgo Corrupción'!B247,'Controles de Corrupción'!$C$10:$C$249,0),36),"")</f>
        <v/>
      </c>
      <c r="K247" s="730" t="str">
        <f>IFERROR(INDEX('Controles de Corrupción'!$C$10:$AZ$249,MATCH('Mapa Riesgo Corrupción'!B247,'Controles de Corrupción'!$C$10:$C$249,0),37),"")</f>
        <v/>
      </c>
      <c r="L247" s="730" t="str">
        <f>IFERROR(INDEX('Controles de Corrupción'!$C$10:$AZ$249,MATCH('Mapa Riesgo Corrupción'!B247,'Controles de Corrupción'!$C$10:$C$249,0),38),"")</f>
        <v/>
      </c>
      <c r="M247" s="70" t="str">
        <f>IFERROR(INDEX('Controles de Corrupción'!$C$10:$AZ$249,MATCH(A247,'Controles de Corrupción'!$B$10:$B$249,0),4),"")</f>
        <v/>
      </c>
      <c r="N247" s="70" t="str">
        <f>IFERROR(INDEX('Controles de Corrupción'!$C$10:$AZ$249,MATCH(A247,'Controles de Corrupción'!$B$10:$B$249,0),40),"")</f>
        <v/>
      </c>
      <c r="O247" s="70" t="str">
        <f>IFERROR(INDEX('Controles de Corrupción'!$C$10:$AZ$249,MATCH(A247,'Controles de Corrupción'!$B$10:$B$249,0),41),"")</f>
        <v/>
      </c>
      <c r="P247" s="70" t="str">
        <f>IFERROR(INDEX('Controles de Corrupción'!$C$10:$AZ$249,MATCH(A247,'Controles de Corrupción'!$B$10:$B$249,0),42),"")</f>
        <v/>
      </c>
      <c r="Q247" s="62" t="str">
        <f>IFERROR(INDEX('Controles de Corrupción'!$C$10:$AZ$249,MATCH(A247,'Controles de Corrupción'!$B$10:$B$249,0),47),"")</f>
        <v/>
      </c>
    </row>
    <row r="248" spans="1:17" ht="51.75" customHeight="1" x14ac:dyDescent="0.25">
      <c r="A248" s="118" t="s">
        <v>780</v>
      </c>
      <c r="B248" s="838"/>
      <c r="C248" s="841"/>
      <c r="D248" s="729"/>
      <c r="E248" s="843"/>
      <c r="F248" s="731"/>
      <c r="G248" s="731"/>
      <c r="H248" s="836"/>
      <c r="I248" s="731"/>
      <c r="J248" s="731"/>
      <c r="K248" s="731"/>
      <c r="L248" s="731"/>
      <c r="M248" s="70" t="str">
        <f>IFERROR(INDEX('Controles de Corrupción'!$C$10:$AZ$249,MATCH(A248,'Controles de Corrupción'!$B$10:$B$249,0),4),"")</f>
        <v/>
      </c>
      <c r="N248" s="70" t="str">
        <f>IFERROR(INDEX('Controles de Corrupción'!$C$10:$AZ$249,MATCH(A248,'Controles de Corrupción'!$B$10:$B$249,0),40),"")</f>
        <v/>
      </c>
      <c r="O248" s="70" t="str">
        <f>IFERROR(INDEX('Controles de Corrupción'!$C$10:$AZ$249,MATCH(A248,'Controles de Corrupción'!$B$10:$B$249,0),41),"")</f>
        <v/>
      </c>
      <c r="P248" s="70" t="str">
        <f>IFERROR(INDEX('Controles de Corrupción'!$C$10:$AZ$249,MATCH(A248,'Controles de Corrupción'!$B$10:$B$249,0),42),"")</f>
        <v/>
      </c>
      <c r="Q248" s="62" t="str">
        <f>IFERROR(INDEX('Controles de Corrupción'!$C$10:$AZ$249,MATCH(A248,'Controles de Corrupción'!$B$10:$B$249,0),47),"")</f>
        <v/>
      </c>
    </row>
    <row r="249" spans="1:17" ht="51.75" customHeight="1" x14ac:dyDescent="0.25">
      <c r="A249" s="118" t="s">
        <v>781</v>
      </c>
      <c r="B249" s="838"/>
      <c r="C249" s="841"/>
      <c r="D249" s="729"/>
      <c r="E249" s="843"/>
      <c r="F249" s="731"/>
      <c r="G249" s="731"/>
      <c r="H249" s="836"/>
      <c r="I249" s="731"/>
      <c r="J249" s="731"/>
      <c r="K249" s="731"/>
      <c r="L249" s="731"/>
      <c r="M249" s="70" t="str">
        <f>IFERROR(INDEX('Controles de Corrupción'!$C$10:$AZ$249,MATCH(A249,'Controles de Corrupción'!$B$10:$B$249,0),4),"")</f>
        <v/>
      </c>
      <c r="N249" s="70" t="str">
        <f>IFERROR(INDEX('Controles de Corrupción'!$C$10:$AZ$249,MATCH(A249,'Controles de Corrupción'!$B$10:$B$249,0),40),"")</f>
        <v/>
      </c>
      <c r="O249" s="70" t="str">
        <f>IFERROR(INDEX('Controles de Corrupción'!$C$10:$AZ$249,MATCH(A249,'Controles de Corrupción'!$B$10:$B$249,0),41),"")</f>
        <v/>
      </c>
      <c r="P249" s="70" t="str">
        <f>IFERROR(INDEX('Controles de Corrupción'!$C$10:$AZ$249,MATCH(A249,'Controles de Corrupción'!$B$10:$B$249,0),42),"")</f>
        <v/>
      </c>
      <c r="Q249" s="62" t="str">
        <f>IFERROR(INDEX('Controles de Corrupción'!$C$10:$AZ$249,MATCH(A249,'Controles de Corrupción'!$B$10:$B$249,0),47),"")</f>
        <v/>
      </c>
    </row>
    <row r="250" spans="1:17" ht="51.75" customHeight="1" x14ac:dyDescent="0.25">
      <c r="A250" s="118" t="s">
        <v>782</v>
      </c>
      <c r="B250" s="838"/>
      <c r="C250" s="841"/>
      <c r="D250" s="729"/>
      <c r="E250" s="843"/>
      <c r="F250" s="731"/>
      <c r="G250" s="731"/>
      <c r="H250" s="836"/>
      <c r="I250" s="731"/>
      <c r="J250" s="731"/>
      <c r="K250" s="731"/>
      <c r="L250" s="731"/>
      <c r="M250" s="70" t="str">
        <f>IFERROR(INDEX('Controles de Corrupción'!$C$10:$AZ$249,MATCH(A250,'Controles de Corrupción'!$B$10:$B$249,0),4),"")</f>
        <v/>
      </c>
      <c r="N250" s="70" t="str">
        <f>IFERROR(INDEX('Controles de Corrupción'!$C$10:$AZ$249,MATCH(A250,'Controles de Corrupción'!$B$10:$B$249,0),40),"")</f>
        <v/>
      </c>
      <c r="O250" s="70" t="str">
        <f>IFERROR(INDEX('Controles de Corrupción'!$C$10:$AZ$249,MATCH(A250,'Controles de Corrupción'!$B$10:$B$249,0),41),"")</f>
        <v/>
      </c>
      <c r="P250" s="70" t="str">
        <f>IFERROR(INDEX('Controles de Corrupción'!$C$10:$AZ$249,MATCH(A250,'Controles de Corrupción'!$B$10:$B$249,0),42),"")</f>
        <v/>
      </c>
      <c r="Q250" s="62" t="str">
        <f>IFERROR(INDEX('Controles de Corrupción'!$C$10:$AZ$249,MATCH(A250,'Controles de Corrupción'!$B$10:$B$249,0),47),"")</f>
        <v/>
      </c>
    </row>
    <row r="251" spans="1:17" ht="51.75" customHeight="1" x14ac:dyDescent="0.25">
      <c r="A251" s="118" t="s">
        <v>783</v>
      </c>
      <c r="B251" s="838"/>
      <c r="C251" s="841"/>
      <c r="D251" s="729"/>
      <c r="E251" s="843"/>
      <c r="F251" s="731"/>
      <c r="G251" s="731"/>
      <c r="H251" s="836"/>
      <c r="I251" s="731"/>
      <c r="J251" s="731"/>
      <c r="K251" s="731"/>
      <c r="L251" s="731"/>
      <c r="M251" s="70" t="str">
        <f>IFERROR(INDEX('Controles de Corrupción'!$C$10:$AZ$249,MATCH(A251,'Controles de Corrupción'!$B$10:$B$249,0),4),"")</f>
        <v/>
      </c>
      <c r="N251" s="70" t="str">
        <f>IFERROR(INDEX('Controles de Corrupción'!$C$10:$AZ$249,MATCH(A251,'Controles de Corrupción'!$B$10:$B$249,0),40),"")</f>
        <v/>
      </c>
      <c r="O251" s="70" t="str">
        <f>IFERROR(INDEX('Controles de Corrupción'!$C$10:$AZ$249,MATCH(A251,'Controles de Corrupción'!$B$10:$B$249,0),41),"")</f>
        <v/>
      </c>
      <c r="P251" s="70" t="str">
        <f>IFERROR(INDEX('Controles de Corrupción'!$C$10:$AZ$249,MATCH(A251,'Controles de Corrupción'!$B$10:$B$249,0),42),"")</f>
        <v/>
      </c>
      <c r="Q251" s="62" t="str">
        <f>IFERROR(INDEX('Controles de Corrupción'!$C$10:$AZ$249,MATCH(A251,'Controles de Corrupción'!$B$10:$B$249,0),47),"")</f>
        <v/>
      </c>
    </row>
    <row r="252" spans="1:17" ht="51.75" customHeight="1" x14ac:dyDescent="0.25">
      <c r="A252" s="118" t="s">
        <v>784</v>
      </c>
      <c r="B252" s="839"/>
      <c r="C252" s="841"/>
      <c r="D252" s="729"/>
      <c r="E252" s="843"/>
      <c r="F252" s="731"/>
      <c r="G252" s="731"/>
      <c r="H252" s="732"/>
      <c r="I252" s="731"/>
      <c r="J252" s="731"/>
      <c r="K252" s="731"/>
      <c r="L252" s="731"/>
      <c r="M252" s="70" t="str">
        <f>IFERROR(INDEX('Controles de Corrupción'!$C$10:$AZ$249,MATCH(A252,'Controles de Corrupción'!$B$10:$B$249,0),4),"")</f>
        <v/>
      </c>
      <c r="N252" s="70" t="str">
        <f>IFERROR(INDEX('Controles de Corrupción'!$C$10:$AZ$249,MATCH(A252,'Controles de Corrupción'!$B$10:$B$249,0),40),"")</f>
        <v/>
      </c>
      <c r="O252" s="70" t="str">
        <f>IFERROR(INDEX('Controles de Corrupción'!$C$10:$AZ$249,MATCH(A252,'Controles de Corrupción'!$B$10:$B$249,0),41),"")</f>
        <v/>
      </c>
      <c r="P252" s="70" t="str">
        <f>IFERROR(INDEX('Controles de Corrupción'!$C$10:$AZ$249,MATCH(A252,'Controles de Corrupción'!$B$10:$B$249,0),42),"")</f>
        <v/>
      </c>
      <c r="Q252" s="62" t="str">
        <f>IFERROR(INDEX('Controles de Corrupción'!$C$10:$AZ$249,MATCH(A252,'Controles de Corrupción'!$B$10:$B$249,0),47),"")</f>
        <v/>
      </c>
    </row>
    <row r="253" spans="1:17" ht="51.75" customHeight="1" x14ac:dyDescent="0.25">
      <c r="A253" s="118" t="s">
        <v>785</v>
      </c>
      <c r="B253" s="837"/>
      <c r="C253" s="840" t="str">
        <f>IFERROR(INDEX('Riesgos de Corrupción'!$B$11:$BN$100,MATCH('Mapa Riesgo Corrupción'!B253,'Riesgos de Corrupción'!$B$11:$B$100,0),2),"")</f>
        <v/>
      </c>
      <c r="D253" s="728" t="str">
        <f>IFERROR(INDEX('Riesgos de Corrupción'!$B$11:$BN$100,MATCH('Mapa Riesgo Corrupción'!B253,'Riesgos de Corrupción'!$B$11:$B$100,0),4),"")</f>
        <v/>
      </c>
      <c r="E253" s="842" t="str">
        <f>IFERROR(INDEX('Riesgos de Corrupción'!$B$11:$BN$100,MATCH('Mapa Riesgo Corrupción'!B253,'Riesgos de Corrupción'!$B$11:$B$100,0),5),"")</f>
        <v/>
      </c>
      <c r="F253" s="730" t="str">
        <f>IFERROR(INDEX('Riesgos de Corrupción'!$B$11:$BN$100,MATCH('Mapa Riesgo Corrupción'!B253,'Riesgos de Corrupción'!$B$11:$B$100,0),18),"")</f>
        <v/>
      </c>
      <c r="G253" s="730" t="str">
        <f>IFERROR(INDEX('Riesgos de Corrupción'!$B$11:$BN$100,MATCH('Mapa Riesgo Corrupción'!B253,'Riesgos de Corrupción'!$B$11:$B$100,0),63),"")</f>
        <v/>
      </c>
      <c r="H253" s="835" t="str">
        <f>IFERROR(INDEX('Riesgos de Corrupción'!$B$11:$BN$100,MATCH('Mapa Riesgo Corrupción'!B253,'Riesgos de Corrupción'!$B$11:$B$100,0),64),"")</f>
        <v/>
      </c>
      <c r="I253" s="730" t="str">
        <f>IFERROR(INDEX('Controles de Corrupción'!$C$10:$AZ$249,MATCH('Mapa Riesgo Corrupción'!B253,'Controles de Corrupción'!$C$10:$C$249,0),33),"")</f>
        <v/>
      </c>
      <c r="J253" s="730" t="str">
        <f>IFERROR(INDEX('Controles de Corrupción'!$C$10:$AZ$249,MATCH('Mapa Riesgo Corrupción'!B253,'Controles de Corrupción'!$C$10:$C$249,0),36),"")</f>
        <v/>
      </c>
      <c r="K253" s="730" t="str">
        <f>IFERROR(INDEX('Controles de Corrupción'!$C$10:$AZ$249,MATCH('Mapa Riesgo Corrupción'!B253,'Controles de Corrupción'!$C$10:$C$249,0),37),"")</f>
        <v/>
      </c>
      <c r="L253" s="730" t="str">
        <f>IFERROR(INDEX('Controles de Corrupción'!$C$10:$AZ$249,MATCH('Mapa Riesgo Corrupción'!B253,'Controles de Corrupción'!$C$10:$C$249,0),38),"")</f>
        <v/>
      </c>
      <c r="M253" s="70" t="str">
        <f>IFERROR(INDEX('Controles de Corrupción'!$C$10:$AZ$249,MATCH(A253,'Controles de Corrupción'!$B$10:$B$249,0),4),"")</f>
        <v/>
      </c>
      <c r="N253" s="70" t="str">
        <f>IFERROR(INDEX('Controles de Corrupción'!$C$10:$AZ$249,MATCH(A253,'Controles de Corrupción'!$B$10:$B$249,0),40),"")</f>
        <v/>
      </c>
      <c r="O253" s="70" t="str">
        <f>IFERROR(INDEX('Controles de Corrupción'!$C$10:$AZ$249,MATCH(A253,'Controles de Corrupción'!$B$10:$B$249,0),41),"")</f>
        <v/>
      </c>
      <c r="P253" s="70" t="str">
        <f>IFERROR(INDEX('Controles de Corrupción'!$C$10:$AZ$249,MATCH(A253,'Controles de Corrupción'!$B$10:$B$249,0),42),"")</f>
        <v/>
      </c>
      <c r="Q253" s="62" t="str">
        <f>IFERROR(INDEX('Controles de Corrupción'!$C$10:$AZ$249,MATCH(A253,'Controles de Corrupción'!$B$10:$B$249,0),47),"")</f>
        <v/>
      </c>
    </row>
    <row r="254" spans="1:17" ht="51.75" customHeight="1" x14ac:dyDescent="0.25">
      <c r="A254" s="118" t="s">
        <v>786</v>
      </c>
      <c r="B254" s="838"/>
      <c r="C254" s="841"/>
      <c r="D254" s="729"/>
      <c r="E254" s="843"/>
      <c r="F254" s="731"/>
      <c r="G254" s="731"/>
      <c r="H254" s="836"/>
      <c r="I254" s="731"/>
      <c r="J254" s="731"/>
      <c r="K254" s="731"/>
      <c r="L254" s="731"/>
      <c r="M254" s="70" t="str">
        <f>IFERROR(INDEX('Controles de Corrupción'!$C$10:$AZ$249,MATCH(A254,'Controles de Corrupción'!$B$10:$B$249,0),4),"")</f>
        <v/>
      </c>
      <c r="N254" s="70" t="str">
        <f>IFERROR(INDEX('Controles de Corrupción'!$C$10:$AZ$249,MATCH(A254,'Controles de Corrupción'!$B$10:$B$249,0),40),"")</f>
        <v/>
      </c>
      <c r="O254" s="70" t="str">
        <f>IFERROR(INDEX('Controles de Corrupción'!$C$10:$AZ$249,MATCH(A254,'Controles de Corrupción'!$B$10:$B$249,0),41),"")</f>
        <v/>
      </c>
      <c r="P254" s="70" t="str">
        <f>IFERROR(INDEX('Controles de Corrupción'!$C$10:$AZ$249,MATCH(A254,'Controles de Corrupción'!$B$10:$B$249,0),42),"")</f>
        <v/>
      </c>
      <c r="Q254" s="62" t="str">
        <f>IFERROR(INDEX('Controles de Corrupción'!$C$10:$AZ$249,MATCH(A254,'Controles de Corrupción'!$B$10:$B$249,0),47),"")</f>
        <v/>
      </c>
    </row>
    <row r="255" spans="1:17" ht="51.75" customHeight="1" x14ac:dyDescent="0.25">
      <c r="A255" s="118" t="s">
        <v>787</v>
      </c>
      <c r="B255" s="838"/>
      <c r="C255" s="841"/>
      <c r="D255" s="729"/>
      <c r="E255" s="843"/>
      <c r="F255" s="731"/>
      <c r="G255" s="731"/>
      <c r="H255" s="836"/>
      <c r="I255" s="731"/>
      <c r="J255" s="731"/>
      <c r="K255" s="731"/>
      <c r="L255" s="731"/>
      <c r="M255" s="70" t="str">
        <f>IFERROR(INDEX('Controles de Corrupción'!$C$10:$AZ$249,MATCH(A255,'Controles de Corrupción'!$B$10:$B$249,0),4),"")</f>
        <v/>
      </c>
      <c r="N255" s="70" t="str">
        <f>IFERROR(INDEX('Controles de Corrupción'!$C$10:$AZ$249,MATCH(A255,'Controles de Corrupción'!$B$10:$B$249,0),40),"")</f>
        <v/>
      </c>
      <c r="O255" s="70" t="str">
        <f>IFERROR(INDEX('Controles de Corrupción'!$C$10:$AZ$249,MATCH(A255,'Controles de Corrupción'!$B$10:$B$249,0),41),"")</f>
        <v/>
      </c>
      <c r="P255" s="70" t="str">
        <f>IFERROR(INDEX('Controles de Corrupción'!$C$10:$AZ$249,MATCH(A255,'Controles de Corrupción'!$B$10:$B$249,0),42),"")</f>
        <v/>
      </c>
      <c r="Q255" s="62" t="str">
        <f>IFERROR(INDEX('Controles de Corrupción'!$C$10:$AZ$249,MATCH(A255,'Controles de Corrupción'!$B$10:$B$249,0),47),"")</f>
        <v/>
      </c>
    </row>
    <row r="256" spans="1:17" ht="51.75" customHeight="1" x14ac:dyDescent="0.25">
      <c r="A256" s="118" t="s">
        <v>788</v>
      </c>
      <c r="B256" s="838"/>
      <c r="C256" s="841"/>
      <c r="D256" s="729"/>
      <c r="E256" s="843"/>
      <c r="F256" s="731"/>
      <c r="G256" s="731"/>
      <c r="H256" s="836"/>
      <c r="I256" s="731"/>
      <c r="J256" s="731"/>
      <c r="K256" s="731"/>
      <c r="L256" s="731"/>
      <c r="M256" s="70" t="str">
        <f>IFERROR(INDEX('Controles de Corrupción'!$C$10:$AZ$249,MATCH(A256,'Controles de Corrupción'!$B$10:$B$249,0),4),"")</f>
        <v/>
      </c>
      <c r="N256" s="70" t="str">
        <f>IFERROR(INDEX('Controles de Corrupción'!$C$10:$AZ$249,MATCH(A256,'Controles de Corrupción'!$B$10:$B$249,0),40),"")</f>
        <v/>
      </c>
      <c r="O256" s="70" t="str">
        <f>IFERROR(INDEX('Controles de Corrupción'!$C$10:$AZ$249,MATCH(A256,'Controles de Corrupción'!$B$10:$B$249,0),41),"")</f>
        <v/>
      </c>
      <c r="P256" s="70" t="str">
        <f>IFERROR(INDEX('Controles de Corrupción'!$C$10:$AZ$249,MATCH(A256,'Controles de Corrupción'!$B$10:$B$249,0),42),"")</f>
        <v/>
      </c>
      <c r="Q256" s="62" t="str">
        <f>IFERROR(INDEX('Controles de Corrupción'!$C$10:$AZ$249,MATCH(A256,'Controles de Corrupción'!$B$10:$B$249,0),47),"")</f>
        <v/>
      </c>
    </row>
    <row r="257" spans="1:17" ht="51.75" customHeight="1" x14ac:dyDescent="0.25">
      <c r="A257" s="118" t="s">
        <v>789</v>
      </c>
      <c r="B257" s="838"/>
      <c r="C257" s="841"/>
      <c r="D257" s="729"/>
      <c r="E257" s="843"/>
      <c r="F257" s="731"/>
      <c r="G257" s="731"/>
      <c r="H257" s="836"/>
      <c r="I257" s="731"/>
      <c r="J257" s="731"/>
      <c r="K257" s="731"/>
      <c r="L257" s="731"/>
      <c r="M257" s="70" t="str">
        <f>IFERROR(INDEX('Controles de Corrupción'!$C$10:$AZ$249,MATCH(A257,'Controles de Corrupción'!$B$10:$B$249,0),4),"")</f>
        <v/>
      </c>
      <c r="N257" s="70" t="str">
        <f>IFERROR(INDEX('Controles de Corrupción'!$C$10:$AZ$249,MATCH(A257,'Controles de Corrupción'!$B$10:$B$249,0),40),"")</f>
        <v/>
      </c>
      <c r="O257" s="70" t="str">
        <f>IFERROR(INDEX('Controles de Corrupción'!$C$10:$AZ$249,MATCH(A257,'Controles de Corrupción'!$B$10:$B$249,0),41),"")</f>
        <v/>
      </c>
      <c r="P257" s="70" t="str">
        <f>IFERROR(INDEX('Controles de Corrupción'!$C$10:$AZ$249,MATCH(A257,'Controles de Corrupción'!$B$10:$B$249,0),42),"")</f>
        <v/>
      </c>
      <c r="Q257" s="62" t="str">
        <f>IFERROR(INDEX('Controles de Corrupción'!$C$10:$AZ$249,MATCH(A257,'Controles de Corrupción'!$B$10:$B$249,0),47),"")</f>
        <v/>
      </c>
    </row>
    <row r="258" spans="1:17" ht="51.75" customHeight="1" x14ac:dyDescent="0.25">
      <c r="A258" s="118" t="s">
        <v>790</v>
      </c>
      <c r="B258" s="839"/>
      <c r="C258" s="841"/>
      <c r="D258" s="729"/>
      <c r="E258" s="843"/>
      <c r="F258" s="731"/>
      <c r="G258" s="731"/>
      <c r="H258" s="732"/>
      <c r="I258" s="731"/>
      <c r="J258" s="731"/>
      <c r="K258" s="731"/>
      <c r="L258" s="731"/>
      <c r="M258" s="70" t="str">
        <f>IFERROR(INDEX('Controles de Corrupción'!$C$10:$AZ$249,MATCH(A258,'Controles de Corrupción'!$B$10:$B$249,0),4),"")</f>
        <v/>
      </c>
      <c r="N258" s="70" t="str">
        <f>IFERROR(INDEX('Controles de Corrupción'!$C$10:$AZ$249,MATCH(A258,'Controles de Corrupción'!$B$10:$B$249,0),40),"")</f>
        <v/>
      </c>
      <c r="O258" s="70" t="str">
        <f>IFERROR(INDEX('Controles de Corrupción'!$C$10:$AZ$249,MATCH(A258,'Controles de Corrupción'!$B$10:$B$249,0),41),"")</f>
        <v/>
      </c>
      <c r="P258" s="70" t="str">
        <f>IFERROR(INDEX('Controles de Corrupción'!$C$10:$AZ$249,MATCH(A258,'Controles de Corrupción'!$B$10:$B$249,0),42),"")</f>
        <v/>
      </c>
      <c r="Q258" s="62" t="str">
        <f>IFERROR(INDEX('Controles de Corrupción'!$C$10:$AZ$249,MATCH(A258,'Controles de Corrupción'!$B$10:$B$249,0),47),"")</f>
        <v/>
      </c>
    </row>
    <row r="259" spans="1:17" ht="51.75" customHeight="1" x14ac:dyDescent="0.25">
      <c r="A259" s="118" t="s">
        <v>791</v>
      </c>
      <c r="B259" s="837"/>
      <c r="C259" s="840" t="str">
        <f>IFERROR(INDEX('Riesgos de Corrupción'!$B$11:$BN$100,MATCH('Mapa Riesgo Corrupción'!B259,'Riesgos de Corrupción'!$B$11:$B$100,0),2),"")</f>
        <v/>
      </c>
      <c r="D259" s="728" t="str">
        <f>IFERROR(INDEX('Riesgos de Corrupción'!$B$11:$BN$100,MATCH('Mapa Riesgo Corrupción'!B259,'Riesgos de Corrupción'!$B$11:$B$100,0),4),"")</f>
        <v/>
      </c>
      <c r="E259" s="842" t="str">
        <f>IFERROR(INDEX('Riesgos de Corrupción'!$B$11:$BN$100,MATCH('Mapa Riesgo Corrupción'!B259,'Riesgos de Corrupción'!$B$11:$B$100,0),5),"")</f>
        <v/>
      </c>
      <c r="F259" s="730" t="str">
        <f>IFERROR(INDEX('Riesgos de Corrupción'!$B$11:$BN$100,MATCH('Mapa Riesgo Corrupción'!B259,'Riesgos de Corrupción'!$B$11:$B$100,0),18),"")</f>
        <v/>
      </c>
      <c r="G259" s="730" t="str">
        <f>IFERROR(INDEX('Riesgos de Corrupción'!$B$11:$BN$100,MATCH('Mapa Riesgo Corrupción'!B259,'Riesgos de Corrupción'!$B$11:$B$100,0),63),"")</f>
        <v/>
      </c>
      <c r="H259" s="835" t="str">
        <f>IFERROR(INDEX('Riesgos de Corrupción'!$B$11:$BN$100,MATCH('Mapa Riesgo Corrupción'!B259,'Riesgos de Corrupción'!$B$11:$B$100,0),64),"")</f>
        <v/>
      </c>
      <c r="I259" s="730" t="str">
        <f>IFERROR(INDEX('Controles de Corrupción'!$C$10:$AZ$249,MATCH('Mapa Riesgo Corrupción'!B259,'Controles de Corrupción'!$C$10:$C$249,0),33),"")</f>
        <v/>
      </c>
      <c r="J259" s="730" t="str">
        <f>IFERROR(INDEX('Controles de Corrupción'!$C$10:$AZ$249,MATCH('Mapa Riesgo Corrupción'!B259,'Controles de Corrupción'!$C$10:$C$249,0),36),"")</f>
        <v/>
      </c>
      <c r="K259" s="730" t="str">
        <f>IFERROR(INDEX('Controles de Corrupción'!$C$10:$AZ$249,MATCH('Mapa Riesgo Corrupción'!B259,'Controles de Corrupción'!$C$10:$C$249,0),37),"")</f>
        <v/>
      </c>
      <c r="L259" s="730" t="str">
        <f>IFERROR(INDEX('Controles de Corrupción'!$C$10:$AZ$249,MATCH('Mapa Riesgo Corrupción'!B259,'Controles de Corrupción'!$C$10:$C$249,0),38),"")</f>
        <v/>
      </c>
      <c r="M259" s="70" t="str">
        <f>IFERROR(INDEX('Controles de Corrupción'!$C$10:$AZ$249,MATCH(A259,'Controles de Corrupción'!$B$10:$B$249,0),4),"")</f>
        <v/>
      </c>
      <c r="N259" s="70" t="str">
        <f>IFERROR(INDEX('Controles de Corrupción'!$C$10:$AZ$249,MATCH(A259,'Controles de Corrupción'!$B$10:$B$249,0),40),"")</f>
        <v/>
      </c>
      <c r="O259" s="70" t="str">
        <f>IFERROR(INDEX('Controles de Corrupción'!$C$10:$AZ$249,MATCH(A259,'Controles de Corrupción'!$B$10:$B$249,0),41),"")</f>
        <v/>
      </c>
      <c r="P259" s="70" t="str">
        <f>IFERROR(INDEX('Controles de Corrupción'!$C$10:$AZ$249,MATCH(A259,'Controles de Corrupción'!$B$10:$B$249,0),42),"")</f>
        <v/>
      </c>
      <c r="Q259" s="62" t="str">
        <f>IFERROR(INDEX('Controles de Corrupción'!$C$10:$AZ$249,MATCH(A259,'Controles de Corrupción'!$B$10:$B$249,0),47),"")</f>
        <v/>
      </c>
    </row>
    <row r="260" spans="1:17" ht="51.75" customHeight="1" x14ac:dyDescent="0.25">
      <c r="A260" s="118" t="s">
        <v>792</v>
      </c>
      <c r="B260" s="838"/>
      <c r="C260" s="841"/>
      <c r="D260" s="729"/>
      <c r="E260" s="843"/>
      <c r="F260" s="731"/>
      <c r="G260" s="731"/>
      <c r="H260" s="836"/>
      <c r="I260" s="731"/>
      <c r="J260" s="731"/>
      <c r="K260" s="731"/>
      <c r="L260" s="731"/>
      <c r="M260" s="70" t="str">
        <f>IFERROR(INDEX('Controles de Corrupción'!$C$10:$AZ$249,MATCH(A260,'Controles de Corrupción'!$B$10:$B$249,0),4),"")</f>
        <v/>
      </c>
      <c r="N260" s="70" t="str">
        <f>IFERROR(INDEX('Controles de Corrupción'!$C$10:$AZ$249,MATCH(A260,'Controles de Corrupción'!$B$10:$B$249,0),40),"")</f>
        <v/>
      </c>
      <c r="O260" s="70" t="str">
        <f>IFERROR(INDEX('Controles de Corrupción'!$C$10:$AZ$249,MATCH(A260,'Controles de Corrupción'!$B$10:$B$249,0),41),"")</f>
        <v/>
      </c>
      <c r="P260" s="70" t="str">
        <f>IFERROR(INDEX('Controles de Corrupción'!$C$10:$AZ$249,MATCH(A260,'Controles de Corrupción'!$B$10:$B$249,0),42),"")</f>
        <v/>
      </c>
      <c r="Q260" s="62" t="str">
        <f>IFERROR(INDEX('Controles de Corrupción'!$C$10:$AZ$249,MATCH(A260,'Controles de Corrupción'!$B$10:$B$249,0),47),"")</f>
        <v/>
      </c>
    </row>
    <row r="261" spans="1:17" ht="51.75" customHeight="1" x14ac:dyDescent="0.25">
      <c r="A261" s="118" t="s">
        <v>793</v>
      </c>
      <c r="B261" s="838"/>
      <c r="C261" s="841"/>
      <c r="D261" s="729"/>
      <c r="E261" s="843"/>
      <c r="F261" s="731"/>
      <c r="G261" s="731"/>
      <c r="H261" s="836"/>
      <c r="I261" s="731"/>
      <c r="J261" s="731"/>
      <c r="K261" s="731"/>
      <c r="L261" s="731"/>
      <c r="M261" s="70" t="str">
        <f>IFERROR(INDEX('Controles de Corrupción'!$C$10:$AZ$249,MATCH(A261,'Controles de Corrupción'!$B$10:$B$249,0),4),"")</f>
        <v/>
      </c>
      <c r="N261" s="70" t="str">
        <f>IFERROR(INDEX('Controles de Corrupción'!$C$10:$AZ$249,MATCH(A261,'Controles de Corrupción'!$B$10:$B$249,0),40),"")</f>
        <v/>
      </c>
      <c r="O261" s="70" t="str">
        <f>IFERROR(INDEX('Controles de Corrupción'!$C$10:$AZ$249,MATCH(A261,'Controles de Corrupción'!$B$10:$B$249,0),41),"")</f>
        <v/>
      </c>
      <c r="P261" s="70" t="str">
        <f>IFERROR(INDEX('Controles de Corrupción'!$C$10:$AZ$249,MATCH(A261,'Controles de Corrupción'!$B$10:$B$249,0),42),"")</f>
        <v/>
      </c>
      <c r="Q261" s="62" t="str">
        <f>IFERROR(INDEX('Controles de Corrupción'!$C$10:$AZ$249,MATCH(A261,'Controles de Corrupción'!$B$10:$B$249,0),47),"")</f>
        <v/>
      </c>
    </row>
    <row r="262" spans="1:17" ht="51.75" customHeight="1" x14ac:dyDescent="0.25">
      <c r="A262" s="118" t="s">
        <v>794</v>
      </c>
      <c r="B262" s="838"/>
      <c r="C262" s="841"/>
      <c r="D262" s="729"/>
      <c r="E262" s="843"/>
      <c r="F262" s="731"/>
      <c r="G262" s="731"/>
      <c r="H262" s="836"/>
      <c r="I262" s="731"/>
      <c r="J262" s="731"/>
      <c r="K262" s="731"/>
      <c r="L262" s="731"/>
      <c r="M262" s="70" t="str">
        <f>IFERROR(INDEX('Controles de Corrupción'!$C$10:$AZ$249,MATCH(A262,'Controles de Corrupción'!$B$10:$B$249,0),4),"")</f>
        <v/>
      </c>
      <c r="N262" s="70" t="str">
        <f>IFERROR(INDEX('Controles de Corrupción'!$C$10:$AZ$249,MATCH(A262,'Controles de Corrupción'!$B$10:$B$249,0),40),"")</f>
        <v/>
      </c>
      <c r="O262" s="70" t="str">
        <f>IFERROR(INDEX('Controles de Corrupción'!$C$10:$AZ$249,MATCH(A262,'Controles de Corrupción'!$B$10:$B$249,0),41),"")</f>
        <v/>
      </c>
      <c r="P262" s="70" t="str">
        <f>IFERROR(INDEX('Controles de Corrupción'!$C$10:$AZ$249,MATCH(A262,'Controles de Corrupción'!$B$10:$B$249,0),42),"")</f>
        <v/>
      </c>
      <c r="Q262" s="62" t="str">
        <f>IFERROR(INDEX('Controles de Corrupción'!$C$10:$AZ$249,MATCH(A262,'Controles de Corrupción'!$B$10:$B$249,0),47),"")</f>
        <v/>
      </c>
    </row>
    <row r="263" spans="1:17" ht="51.75" customHeight="1" x14ac:dyDescent="0.25">
      <c r="A263" s="118" t="s">
        <v>795</v>
      </c>
      <c r="B263" s="838"/>
      <c r="C263" s="841"/>
      <c r="D263" s="729"/>
      <c r="E263" s="843"/>
      <c r="F263" s="731"/>
      <c r="G263" s="731"/>
      <c r="H263" s="836"/>
      <c r="I263" s="731"/>
      <c r="J263" s="731"/>
      <c r="K263" s="731"/>
      <c r="L263" s="731"/>
      <c r="M263" s="70" t="str">
        <f>IFERROR(INDEX('Controles de Corrupción'!$C$10:$AZ$249,MATCH(A263,'Controles de Corrupción'!$B$10:$B$249,0),4),"")</f>
        <v/>
      </c>
      <c r="N263" s="70" t="str">
        <f>IFERROR(INDEX('Controles de Corrupción'!$C$10:$AZ$249,MATCH(A263,'Controles de Corrupción'!$B$10:$B$249,0),40),"")</f>
        <v/>
      </c>
      <c r="O263" s="70" t="str">
        <f>IFERROR(INDEX('Controles de Corrupción'!$C$10:$AZ$249,MATCH(A263,'Controles de Corrupción'!$B$10:$B$249,0),41),"")</f>
        <v/>
      </c>
      <c r="P263" s="70" t="str">
        <f>IFERROR(INDEX('Controles de Corrupción'!$C$10:$AZ$249,MATCH(A263,'Controles de Corrupción'!$B$10:$B$249,0),42),"")</f>
        <v/>
      </c>
      <c r="Q263" s="62" t="str">
        <f>IFERROR(INDEX('Controles de Corrupción'!$C$10:$AZ$249,MATCH(A263,'Controles de Corrupción'!$B$10:$B$249,0),47),"")</f>
        <v/>
      </c>
    </row>
    <row r="264" spans="1:17" ht="51.75" customHeight="1" x14ac:dyDescent="0.25">
      <c r="A264" s="118" t="s">
        <v>796</v>
      </c>
      <c r="B264" s="839"/>
      <c r="C264" s="841"/>
      <c r="D264" s="729"/>
      <c r="E264" s="843"/>
      <c r="F264" s="731"/>
      <c r="G264" s="731"/>
      <c r="H264" s="732"/>
      <c r="I264" s="731"/>
      <c r="J264" s="731"/>
      <c r="K264" s="731"/>
      <c r="L264" s="731"/>
      <c r="M264" s="70" t="str">
        <f>IFERROR(INDEX('Controles de Corrupción'!$C$10:$AZ$249,MATCH(A264,'Controles de Corrupción'!$B$10:$B$249,0),4),"")</f>
        <v/>
      </c>
      <c r="N264" s="70" t="str">
        <f>IFERROR(INDEX('Controles de Corrupción'!$C$10:$AZ$249,MATCH(A264,'Controles de Corrupción'!$B$10:$B$249,0),40),"")</f>
        <v/>
      </c>
      <c r="O264" s="70" t="str">
        <f>IFERROR(INDEX('Controles de Corrupción'!$C$10:$AZ$249,MATCH(A264,'Controles de Corrupción'!$B$10:$B$249,0),41),"")</f>
        <v/>
      </c>
      <c r="P264" s="70" t="str">
        <f>IFERROR(INDEX('Controles de Corrupción'!$C$10:$AZ$249,MATCH(A264,'Controles de Corrupción'!$B$10:$B$249,0),42),"")</f>
        <v/>
      </c>
      <c r="Q264" s="62" t="str">
        <f>IFERROR(INDEX('Controles de Corrupción'!$C$10:$AZ$249,MATCH(A264,'Controles de Corrupción'!$B$10:$B$249,0),47),"")</f>
        <v/>
      </c>
    </row>
    <row r="265" spans="1:17" ht="51.75" customHeight="1" x14ac:dyDescent="0.25">
      <c r="A265" s="118" t="s">
        <v>797</v>
      </c>
      <c r="B265" s="837"/>
      <c r="C265" s="840" t="str">
        <f>IFERROR(INDEX('Riesgos de Corrupción'!$B$11:$BN$100,MATCH('Mapa Riesgo Corrupción'!B265,'Riesgos de Corrupción'!$B$11:$B$100,0),2),"")</f>
        <v/>
      </c>
      <c r="D265" s="728" t="str">
        <f>IFERROR(INDEX('Riesgos de Corrupción'!$B$11:$BN$100,MATCH('Mapa Riesgo Corrupción'!B265,'Riesgos de Corrupción'!$B$11:$B$100,0),4),"")</f>
        <v/>
      </c>
      <c r="E265" s="842" t="str">
        <f>IFERROR(INDEX('Riesgos de Corrupción'!$B$11:$BN$100,MATCH('Mapa Riesgo Corrupción'!B265,'Riesgos de Corrupción'!$B$11:$B$100,0),5),"")</f>
        <v/>
      </c>
      <c r="F265" s="730" t="str">
        <f>IFERROR(INDEX('Riesgos de Corrupción'!$B$11:$BN$100,MATCH('Mapa Riesgo Corrupción'!B265,'Riesgos de Corrupción'!$B$11:$B$100,0),18),"")</f>
        <v/>
      </c>
      <c r="G265" s="730" t="str">
        <f>IFERROR(INDEX('Riesgos de Corrupción'!$B$11:$BN$100,MATCH('Mapa Riesgo Corrupción'!B265,'Riesgos de Corrupción'!$B$11:$B$100,0),63),"")</f>
        <v/>
      </c>
      <c r="H265" s="835" t="str">
        <f>IFERROR(INDEX('Riesgos de Corrupción'!$B$11:$BN$100,MATCH('Mapa Riesgo Corrupción'!B265,'Riesgos de Corrupción'!$B$11:$B$100,0),64),"")</f>
        <v/>
      </c>
      <c r="I265" s="730" t="str">
        <f>IFERROR(INDEX('Controles de Corrupción'!$C$10:$AZ$249,MATCH('Mapa Riesgo Corrupción'!B265,'Controles de Corrupción'!$C$10:$C$249,0),33),"")</f>
        <v/>
      </c>
      <c r="J265" s="730" t="str">
        <f>IFERROR(INDEX('Controles de Corrupción'!$C$10:$AZ$249,MATCH('Mapa Riesgo Corrupción'!B265,'Controles de Corrupción'!$C$10:$C$249,0),36),"")</f>
        <v/>
      </c>
      <c r="K265" s="730" t="str">
        <f>IFERROR(INDEX('Controles de Corrupción'!$C$10:$AZ$249,MATCH('Mapa Riesgo Corrupción'!B265,'Controles de Corrupción'!$C$10:$C$249,0),37),"")</f>
        <v/>
      </c>
      <c r="L265" s="730" t="str">
        <f>IFERROR(INDEX('Controles de Corrupción'!$C$10:$AZ$249,MATCH('Mapa Riesgo Corrupción'!B265,'Controles de Corrupción'!$C$10:$C$249,0),38),"")</f>
        <v/>
      </c>
      <c r="M265" s="70" t="str">
        <f>IFERROR(INDEX('Controles de Corrupción'!$C$10:$AZ$249,MATCH(A265,'Controles de Corrupción'!$B$10:$B$249,0),4),"")</f>
        <v/>
      </c>
      <c r="N265" s="70" t="str">
        <f>IFERROR(INDEX('Controles de Corrupción'!$C$10:$AZ$249,MATCH(A265,'Controles de Corrupción'!$B$10:$B$249,0),40),"")</f>
        <v/>
      </c>
      <c r="O265" s="70" t="str">
        <f>IFERROR(INDEX('Controles de Corrupción'!$C$10:$AZ$249,MATCH(A265,'Controles de Corrupción'!$B$10:$B$249,0),41),"")</f>
        <v/>
      </c>
      <c r="P265" s="70" t="str">
        <f>IFERROR(INDEX('Controles de Corrupción'!$C$10:$AZ$249,MATCH(A265,'Controles de Corrupción'!$B$10:$B$249,0),42),"")</f>
        <v/>
      </c>
      <c r="Q265" s="62" t="str">
        <f>IFERROR(INDEX('Controles de Corrupción'!$C$10:$AZ$249,MATCH(A265,'Controles de Corrupción'!$B$10:$B$249,0),47),"")</f>
        <v/>
      </c>
    </row>
    <row r="266" spans="1:17" ht="51.75" customHeight="1" x14ac:dyDescent="0.25">
      <c r="A266" s="118" t="s">
        <v>798</v>
      </c>
      <c r="B266" s="838"/>
      <c r="C266" s="841"/>
      <c r="D266" s="729"/>
      <c r="E266" s="843"/>
      <c r="F266" s="731"/>
      <c r="G266" s="731"/>
      <c r="H266" s="836"/>
      <c r="I266" s="731"/>
      <c r="J266" s="731"/>
      <c r="K266" s="731"/>
      <c r="L266" s="731"/>
      <c r="M266" s="70" t="str">
        <f>IFERROR(INDEX('Controles de Corrupción'!$C$10:$AZ$249,MATCH(A266,'Controles de Corrupción'!$B$10:$B$249,0),4),"")</f>
        <v/>
      </c>
      <c r="N266" s="70" t="str">
        <f>IFERROR(INDEX('Controles de Corrupción'!$C$10:$AZ$249,MATCH(A266,'Controles de Corrupción'!$B$10:$B$249,0),40),"")</f>
        <v/>
      </c>
      <c r="O266" s="70" t="str">
        <f>IFERROR(INDEX('Controles de Corrupción'!$C$10:$AZ$249,MATCH(A266,'Controles de Corrupción'!$B$10:$B$249,0),41),"")</f>
        <v/>
      </c>
      <c r="P266" s="70" t="str">
        <f>IFERROR(INDEX('Controles de Corrupción'!$C$10:$AZ$249,MATCH(A266,'Controles de Corrupción'!$B$10:$B$249,0),42),"")</f>
        <v/>
      </c>
      <c r="Q266" s="62" t="str">
        <f>IFERROR(INDEX('Controles de Corrupción'!$C$10:$AZ$249,MATCH(A266,'Controles de Corrupción'!$B$10:$B$249,0),47),"")</f>
        <v/>
      </c>
    </row>
    <row r="267" spans="1:17" ht="51.75" customHeight="1" x14ac:dyDescent="0.25">
      <c r="A267" s="118" t="s">
        <v>799</v>
      </c>
      <c r="B267" s="838"/>
      <c r="C267" s="841"/>
      <c r="D267" s="729"/>
      <c r="E267" s="843"/>
      <c r="F267" s="731"/>
      <c r="G267" s="731"/>
      <c r="H267" s="836"/>
      <c r="I267" s="731"/>
      <c r="J267" s="731"/>
      <c r="K267" s="731"/>
      <c r="L267" s="731"/>
      <c r="M267" s="70" t="str">
        <f>IFERROR(INDEX('Controles de Corrupción'!$C$10:$AZ$249,MATCH(A267,'Controles de Corrupción'!$B$10:$B$249,0),4),"")</f>
        <v/>
      </c>
      <c r="N267" s="70" t="str">
        <f>IFERROR(INDEX('Controles de Corrupción'!$C$10:$AZ$249,MATCH(A267,'Controles de Corrupción'!$B$10:$B$249,0),40),"")</f>
        <v/>
      </c>
      <c r="O267" s="70" t="str">
        <f>IFERROR(INDEX('Controles de Corrupción'!$C$10:$AZ$249,MATCH(A267,'Controles de Corrupción'!$B$10:$B$249,0),41),"")</f>
        <v/>
      </c>
      <c r="P267" s="70" t="str">
        <f>IFERROR(INDEX('Controles de Corrupción'!$C$10:$AZ$249,MATCH(A267,'Controles de Corrupción'!$B$10:$B$249,0),42),"")</f>
        <v/>
      </c>
      <c r="Q267" s="62" t="str">
        <f>IFERROR(INDEX('Controles de Corrupción'!$C$10:$AZ$249,MATCH(A267,'Controles de Corrupción'!$B$10:$B$249,0),47),"")</f>
        <v/>
      </c>
    </row>
    <row r="268" spans="1:17" ht="51.75" customHeight="1" x14ac:dyDescent="0.25">
      <c r="A268" s="118" t="s">
        <v>800</v>
      </c>
      <c r="B268" s="838"/>
      <c r="C268" s="841"/>
      <c r="D268" s="729"/>
      <c r="E268" s="843"/>
      <c r="F268" s="731"/>
      <c r="G268" s="731"/>
      <c r="H268" s="836"/>
      <c r="I268" s="731"/>
      <c r="J268" s="731"/>
      <c r="K268" s="731"/>
      <c r="L268" s="731"/>
      <c r="M268" s="70" t="str">
        <f>IFERROR(INDEX('Controles de Corrupción'!$C$10:$AZ$249,MATCH(A268,'Controles de Corrupción'!$B$10:$B$249,0),4),"")</f>
        <v/>
      </c>
      <c r="N268" s="70" t="str">
        <f>IFERROR(INDEX('Controles de Corrupción'!$C$10:$AZ$249,MATCH(A268,'Controles de Corrupción'!$B$10:$B$249,0),40),"")</f>
        <v/>
      </c>
      <c r="O268" s="70" t="str">
        <f>IFERROR(INDEX('Controles de Corrupción'!$C$10:$AZ$249,MATCH(A268,'Controles de Corrupción'!$B$10:$B$249,0),41),"")</f>
        <v/>
      </c>
      <c r="P268" s="70" t="str">
        <f>IFERROR(INDEX('Controles de Corrupción'!$C$10:$AZ$249,MATCH(A268,'Controles de Corrupción'!$B$10:$B$249,0),42),"")</f>
        <v/>
      </c>
      <c r="Q268" s="62" t="str">
        <f>IFERROR(INDEX('Controles de Corrupción'!$C$10:$AZ$249,MATCH(A268,'Controles de Corrupción'!$B$10:$B$249,0),47),"")</f>
        <v/>
      </c>
    </row>
    <row r="269" spans="1:17" ht="51.75" customHeight="1" x14ac:dyDescent="0.25">
      <c r="A269" s="118" t="s">
        <v>801</v>
      </c>
      <c r="B269" s="838"/>
      <c r="C269" s="841"/>
      <c r="D269" s="729"/>
      <c r="E269" s="843"/>
      <c r="F269" s="731"/>
      <c r="G269" s="731"/>
      <c r="H269" s="836"/>
      <c r="I269" s="731"/>
      <c r="J269" s="731"/>
      <c r="K269" s="731"/>
      <c r="L269" s="731"/>
      <c r="M269" s="70" t="str">
        <f>IFERROR(INDEX('Controles de Corrupción'!$C$10:$AZ$249,MATCH(A269,'Controles de Corrupción'!$B$10:$B$249,0),4),"")</f>
        <v/>
      </c>
      <c r="N269" s="70" t="str">
        <f>IFERROR(INDEX('Controles de Corrupción'!$C$10:$AZ$249,MATCH(A269,'Controles de Corrupción'!$B$10:$B$249,0),40),"")</f>
        <v/>
      </c>
      <c r="O269" s="70" t="str">
        <f>IFERROR(INDEX('Controles de Corrupción'!$C$10:$AZ$249,MATCH(A269,'Controles de Corrupción'!$B$10:$B$249,0),41),"")</f>
        <v/>
      </c>
      <c r="P269" s="70" t="str">
        <f>IFERROR(INDEX('Controles de Corrupción'!$C$10:$AZ$249,MATCH(A269,'Controles de Corrupción'!$B$10:$B$249,0),42),"")</f>
        <v/>
      </c>
      <c r="Q269" s="62" t="str">
        <f>IFERROR(INDEX('Controles de Corrupción'!$C$10:$AZ$249,MATCH(A269,'Controles de Corrupción'!$B$10:$B$249,0),47),"")</f>
        <v/>
      </c>
    </row>
    <row r="270" spans="1:17" ht="51.75" customHeight="1" x14ac:dyDescent="0.25">
      <c r="A270" s="118" t="s">
        <v>802</v>
      </c>
      <c r="B270" s="839"/>
      <c r="C270" s="841"/>
      <c r="D270" s="729"/>
      <c r="E270" s="843"/>
      <c r="F270" s="731"/>
      <c r="G270" s="731"/>
      <c r="H270" s="732"/>
      <c r="I270" s="731"/>
      <c r="J270" s="731"/>
      <c r="K270" s="731"/>
      <c r="L270" s="731"/>
      <c r="M270" s="70" t="str">
        <f>IFERROR(INDEX('Controles de Corrupción'!$C$10:$AZ$249,MATCH(A270,'Controles de Corrupción'!$B$10:$B$249,0),4),"")</f>
        <v/>
      </c>
      <c r="N270" s="70" t="str">
        <f>IFERROR(INDEX('Controles de Corrupción'!$C$10:$AZ$249,MATCH(A270,'Controles de Corrupción'!$B$10:$B$249,0),40),"")</f>
        <v/>
      </c>
      <c r="O270" s="70" t="str">
        <f>IFERROR(INDEX('Controles de Corrupción'!$C$10:$AZ$249,MATCH(A270,'Controles de Corrupción'!$B$10:$B$249,0),41),"")</f>
        <v/>
      </c>
      <c r="P270" s="70" t="str">
        <f>IFERROR(INDEX('Controles de Corrupción'!$C$10:$AZ$249,MATCH(A270,'Controles de Corrupción'!$B$10:$B$249,0),42),"")</f>
        <v/>
      </c>
      <c r="Q270" s="62" t="str">
        <f>IFERROR(INDEX('Controles de Corrupción'!$C$10:$AZ$249,MATCH(A270,'Controles de Corrupción'!$B$10:$B$249,0),47),"")</f>
        <v/>
      </c>
    </row>
    <row r="271" spans="1:17" ht="51.75" customHeight="1" x14ac:dyDescent="0.25">
      <c r="A271" s="118" t="s">
        <v>803</v>
      </c>
      <c r="B271" s="837"/>
      <c r="C271" s="840" t="str">
        <f>IFERROR(INDEX('Riesgos de Corrupción'!$B$11:$BN$100,MATCH('Mapa Riesgo Corrupción'!B271,'Riesgos de Corrupción'!$B$11:$B$100,0),2),"")</f>
        <v/>
      </c>
      <c r="D271" s="728" t="str">
        <f>IFERROR(INDEX('Riesgos de Corrupción'!$B$11:$BN$100,MATCH('Mapa Riesgo Corrupción'!B271,'Riesgos de Corrupción'!$B$11:$B$100,0),4),"")</f>
        <v/>
      </c>
      <c r="E271" s="842" t="str">
        <f>IFERROR(INDEX('Riesgos de Corrupción'!$B$11:$BN$100,MATCH('Mapa Riesgo Corrupción'!B271,'Riesgos de Corrupción'!$B$11:$B$100,0),5),"")</f>
        <v/>
      </c>
      <c r="F271" s="730" t="str">
        <f>IFERROR(INDEX('Riesgos de Corrupción'!$B$11:$BN$100,MATCH('Mapa Riesgo Corrupción'!B271,'Riesgos de Corrupción'!$B$11:$B$100,0),18),"")</f>
        <v/>
      </c>
      <c r="G271" s="730" t="str">
        <f>IFERROR(INDEX('Riesgos de Corrupción'!$B$11:$BN$100,MATCH('Mapa Riesgo Corrupción'!B271,'Riesgos de Corrupción'!$B$11:$B$100,0),63),"")</f>
        <v/>
      </c>
      <c r="H271" s="835" t="str">
        <f>IFERROR(INDEX('Riesgos de Corrupción'!$B$11:$BN$100,MATCH('Mapa Riesgo Corrupción'!B271,'Riesgos de Corrupción'!$B$11:$B$100,0),64),"")</f>
        <v/>
      </c>
      <c r="I271" s="730" t="str">
        <f>IFERROR(INDEX('Controles de Corrupción'!$C$10:$AZ$249,MATCH('Mapa Riesgo Corrupción'!B271,'Controles de Corrupción'!$C$10:$C$249,0),33),"")</f>
        <v/>
      </c>
      <c r="J271" s="730" t="str">
        <f>IFERROR(INDEX('Controles de Corrupción'!$C$10:$AZ$249,MATCH('Mapa Riesgo Corrupción'!B271,'Controles de Corrupción'!$C$10:$C$249,0),36),"")</f>
        <v/>
      </c>
      <c r="K271" s="730" t="str">
        <f>IFERROR(INDEX('Controles de Corrupción'!$C$10:$AZ$249,MATCH('Mapa Riesgo Corrupción'!B271,'Controles de Corrupción'!$C$10:$C$249,0),37),"")</f>
        <v/>
      </c>
      <c r="L271" s="730" t="str">
        <f>IFERROR(INDEX('Controles de Corrupción'!$C$10:$AZ$249,MATCH('Mapa Riesgo Corrupción'!B271,'Controles de Corrupción'!$C$10:$C$249,0),38),"")</f>
        <v/>
      </c>
      <c r="M271" s="70" t="str">
        <f>IFERROR(INDEX('Controles de Corrupción'!$C$10:$AZ$249,MATCH(A271,'Controles de Corrupción'!$B$10:$B$249,0),4),"")</f>
        <v/>
      </c>
      <c r="N271" s="70" t="str">
        <f>IFERROR(INDEX('Controles de Corrupción'!$C$10:$AZ$249,MATCH(A271,'Controles de Corrupción'!$B$10:$B$249,0),40),"")</f>
        <v/>
      </c>
      <c r="O271" s="70" t="str">
        <f>IFERROR(INDEX('Controles de Corrupción'!$C$10:$AZ$249,MATCH(A271,'Controles de Corrupción'!$B$10:$B$249,0),41),"")</f>
        <v/>
      </c>
      <c r="P271" s="70" t="str">
        <f>IFERROR(INDEX('Controles de Corrupción'!$C$10:$AZ$249,MATCH(A271,'Controles de Corrupción'!$B$10:$B$249,0),42),"")</f>
        <v/>
      </c>
      <c r="Q271" s="62" t="str">
        <f>IFERROR(INDEX('Controles de Corrupción'!$C$10:$AZ$249,MATCH(A271,'Controles de Corrupción'!$B$10:$B$249,0),47),"")</f>
        <v/>
      </c>
    </row>
    <row r="272" spans="1:17" ht="51.75" customHeight="1" x14ac:dyDescent="0.25">
      <c r="A272" s="118" t="s">
        <v>804</v>
      </c>
      <c r="B272" s="838"/>
      <c r="C272" s="841"/>
      <c r="D272" s="729"/>
      <c r="E272" s="843"/>
      <c r="F272" s="731"/>
      <c r="G272" s="731"/>
      <c r="H272" s="836"/>
      <c r="I272" s="731"/>
      <c r="J272" s="731"/>
      <c r="K272" s="731"/>
      <c r="L272" s="731"/>
      <c r="M272" s="70" t="str">
        <f>IFERROR(INDEX('Controles de Corrupción'!$C$10:$AZ$249,MATCH(A272,'Controles de Corrupción'!$B$10:$B$249,0),4),"")</f>
        <v/>
      </c>
      <c r="N272" s="70" t="str">
        <f>IFERROR(INDEX('Controles de Corrupción'!$C$10:$AZ$249,MATCH(A272,'Controles de Corrupción'!$B$10:$B$249,0),40),"")</f>
        <v/>
      </c>
      <c r="O272" s="70" t="str">
        <f>IFERROR(INDEX('Controles de Corrupción'!$C$10:$AZ$249,MATCH(A272,'Controles de Corrupción'!$B$10:$B$249,0),41),"")</f>
        <v/>
      </c>
      <c r="P272" s="70" t="str">
        <f>IFERROR(INDEX('Controles de Corrupción'!$C$10:$AZ$249,MATCH(A272,'Controles de Corrupción'!$B$10:$B$249,0),42),"")</f>
        <v/>
      </c>
      <c r="Q272" s="62" t="str">
        <f>IFERROR(INDEX('Controles de Corrupción'!$C$10:$AZ$249,MATCH(A272,'Controles de Corrupción'!$B$10:$B$249,0),47),"")</f>
        <v/>
      </c>
    </row>
    <row r="273" spans="1:17" ht="51.75" customHeight="1" x14ac:dyDescent="0.25">
      <c r="A273" s="118" t="s">
        <v>805</v>
      </c>
      <c r="B273" s="838"/>
      <c r="C273" s="841"/>
      <c r="D273" s="729"/>
      <c r="E273" s="843"/>
      <c r="F273" s="731"/>
      <c r="G273" s="731"/>
      <c r="H273" s="836"/>
      <c r="I273" s="731"/>
      <c r="J273" s="731"/>
      <c r="K273" s="731"/>
      <c r="L273" s="731"/>
      <c r="M273" s="70" t="str">
        <f>IFERROR(INDEX('Controles de Corrupción'!$C$10:$AZ$249,MATCH(A273,'Controles de Corrupción'!$B$10:$B$249,0),4),"")</f>
        <v/>
      </c>
      <c r="N273" s="70" t="str">
        <f>IFERROR(INDEX('Controles de Corrupción'!$C$10:$AZ$249,MATCH(A273,'Controles de Corrupción'!$B$10:$B$249,0),40),"")</f>
        <v/>
      </c>
      <c r="O273" s="70" t="str">
        <f>IFERROR(INDEX('Controles de Corrupción'!$C$10:$AZ$249,MATCH(A273,'Controles de Corrupción'!$B$10:$B$249,0),41),"")</f>
        <v/>
      </c>
      <c r="P273" s="70" t="str">
        <f>IFERROR(INDEX('Controles de Corrupción'!$C$10:$AZ$249,MATCH(A273,'Controles de Corrupción'!$B$10:$B$249,0),42),"")</f>
        <v/>
      </c>
      <c r="Q273" s="62" t="str">
        <f>IFERROR(INDEX('Controles de Corrupción'!$C$10:$AZ$249,MATCH(A273,'Controles de Corrupción'!$B$10:$B$249,0),47),"")</f>
        <v/>
      </c>
    </row>
    <row r="274" spans="1:17" ht="51.75" customHeight="1" x14ac:dyDescent="0.25">
      <c r="A274" s="118" t="s">
        <v>806</v>
      </c>
      <c r="B274" s="838"/>
      <c r="C274" s="841"/>
      <c r="D274" s="729"/>
      <c r="E274" s="843"/>
      <c r="F274" s="731"/>
      <c r="G274" s="731"/>
      <c r="H274" s="836"/>
      <c r="I274" s="731"/>
      <c r="J274" s="731"/>
      <c r="K274" s="731"/>
      <c r="L274" s="731"/>
      <c r="M274" s="70" t="str">
        <f>IFERROR(INDEX('Controles de Corrupción'!$C$10:$AZ$249,MATCH(A274,'Controles de Corrupción'!$B$10:$B$249,0),4),"")</f>
        <v/>
      </c>
      <c r="N274" s="70" t="str">
        <f>IFERROR(INDEX('Controles de Corrupción'!$C$10:$AZ$249,MATCH(A274,'Controles de Corrupción'!$B$10:$B$249,0),40),"")</f>
        <v/>
      </c>
      <c r="O274" s="70" t="str">
        <f>IFERROR(INDEX('Controles de Corrupción'!$C$10:$AZ$249,MATCH(A274,'Controles de Corrupción'!$B$10:$B$249,0),41),"")</f>
        <v/>
      </c>
      <c r="P274" s="70" t="str">
        <f>IFERROR(INDEX('Controles de Corrupción'!$C$10:$AZ$249,MATCH(A274,'Controles de Corrupción'!$B$10:$B$249,0),42),"")</f>
        <v/>
      </c>
      <c r="Q274" s="62" t="str">
        <f>IFERROR(INDEX('Controles de Corrupción'!$C$10:$AZ$249,MATCH(A274,'Controles de Corrupción'!$B$10:$B$249,0),47),"")</f>
        <v/>
      </c>
    </row>
    <row r="275" spans="1:17" ht="51.75" customHeight="1" x14ac:dyDescent="0.25">
      <c r="A275" s="118" t="s">
        <v>807</v>
      </c>
      <c r="B275" s="838"/>
      <c r="C275" s="841"/>
      <c r="D275" s="729"/>
      <c r="E275" s="843"/>
      <c r="F275" s="731"/>
      <c r="G275" s="731"/>
      <c r="H275" s="836"/>
      <c r="I275" s="731"/>
      <c r="J275" s="731"/>
      <c r="K275" s="731"/>
      <c r="L275" s="731"/>
      <c r="M275" s="70" t="str">
        <f>IFERROR(INDEX('Controles de Corrupción'!$C$10:$AZ$249,MATCH(A275,'Controles de Corrupción'!$B$10:$B$249,0),4),"")</f>
        <v/>
      </c>
      <c r="N275" s="70" t="str">
        <f>IFERROR(INDEX('Controles de Corrupción'!$C$10:$AZ$249,MATCH(A275,'Controles de Corrupción'!$B$10:$B$249,0),40),"")</f>
        <v/>
      </c>
      <c r="O275" s="70" t="str">
        <f>IFERROR(INDEX('Controles de Corrupción'!$C$10:$AZ$249,MATCH(A275,'Controles de Corrupción'!$B$10:$B$249,0),41),"")</f>
        <v/>
      </c>
      <c r="P275" s="70" t="str">
        <f>IFERROR(INDEX('Controles de Corrupción'!$C$10:$AZ$249,MATCH(A275,'Controles de Corrupción'!$B$10:$B$249,0),42),"")</f>
        <v/>
      </c>
      <c r="Q275" s="62" t="str">
        <f>IFERROR(INDEX('Controles de Corrupción'!$C$10:$AZ$249,MATCH(A275,'Controles de Corrupción'!$B$10:$B$249,0),47),"")</f>
        <v/>
      </c>
    </row>
    <row r="276" spans="1:17" ht="51.75" customHeight="1" x14ac:dyDescent="0.25">
      <c r="A276" s="118" t="s">
        <v>808</v>
      </c>
      <c r="B276" s="839"/>
      <c r="C276" s="841"/>
      <c r="D276" s="729"/>
      <c r="E276" s="843"/>
      <c r="F276" s="731"/>
      <c r="G276" s="731"/>
      <c r="H276" s="732"/>
      <c r="I276" s="731"/>
      <c r="J276" s="731"/>
      <c r="K276" s="731"/>
      <c r="L276" s="731"/>
      <c r="M276" s="70" t="str">
        <f>IFERROR(INDEX('Controles de Corrupción'!$C$10:$AZ$249,MATCH(A276,'Controles de Corrupción'!$B$10:$B$249,0),4),"")</f>
        <v/>
      </c>
      <c r="N276" s="70" t="str">
        <f>IFERROR(INDEX('Controles de Corrupción'!$C$10:$AZ$249,MATCH(A276,'Controles de Corrupción'!$B$10:$B$249,0),40),"")</f>
        <v/>
      </c>
      <c r="O276" s="70" t="str">
        <f>IFERROR(INDEX('Controles de Corrupción'!$C$10:$AZ$249,MATCH(A276,'Controles de Corrupción'!$B$10:$B$249,0),41),"")</f>
        <v/>
      </c>
      <c r="P276" s="70" t="str">
        <f>IFERROR(INDEX('Controles de Corrupción'!$C$10:$AZ$249,MATCH(A276,'Controles de Corrupción'!$B$10:$B$249,0),42),"")</f>
        <v/>
      </c>
      <c r="Q276" s="62" t="str">
        <f>IFERROR(INDEX('Controles de Corrupción'!$C$10:$AZ$249,MATCH(A276,'Controles de Corrupción'!$B$10:$B$249,0),47),"")</f>
        <v/>
      </c>
    </row>
    <row r="277" spans="1:17" ht="51.75" customHeight="1" x14ac:dyDescent="0.25">
      <c r="A277" s="118" t="s">
        <v>809</v>
      </c>
      <c r="B277" s="837"/>
      <c r="C277" s="840" t="str">
        <f>IFERROR(INDEX('Riesgos de Corrupción'!$B$11:$BN$100,MATCH('Mapa Riesgo Corrupción'!B277,'Riesgos de Corrupción'!$B$11:$B$100,0),2),"")</f>
        <v/>
      </c>
      <c r="D277" s="728" t="str">
        <f>IFERROR(INDEX('Riesgos de Corrupción'!$B$11:$BN$100,MATCH('Mapa Riesgo Corrupción'!B277,'Riesgos de Corrupción'!$B$11:$B$100,0),4),"")</f>
        <v/>
      </c>
      <c r="E277" s="842" t="str">
        <f>IFERROR(INDEX('Riesgos de Corrupción'!$B$11:$BN$100,MATCH('Mapa Riesgo Corrupción'!B277,'Riesgos de Corrupción'!$B$11:$B$100,0),5),"")</f>
        <v/>
      </c>
      <c r="F277" s="730" t="str">
        <f>IFERROR(INDEX('Riesgos de Corrupción'!$B$11:$BN$100,MATCH('Mapa Riesgo Corrupción'!B277,'Riesgos de Corrupción'!$B$11:$B$100,0),18),"")</f>
        <v/>
      </c>
      <c r="G277" s="730" t="str">
        <f>IFERROR(INDEX('Riesgos de Corrupción'!$B$11:$BN$100,MATCH('Mapa Riesgo Corrupción'!B277,'Riesgos de Corrupción'!$B$11:$B$100,0),63),"")</f>
        <v/>
      </c>
      <c r="H277" s="835" t="str">
        <f>IFERROR(INDEX('Riesgos de Corrupción'!$B$11:$BN$100,MATCH('Mapa Riesgo Corrupción'!B277,'Riesgos de Corrupción'!$B$11:$B$100,0),64),"")</f>
        <v/>
      </c>
      <c r="I277" s="730" t="str">
        <f>IFERROR(INDEX('Controles de Corrupción'!$C$10:$AZ$249,MATCH('Mapa Riesgo Corrupción'!B277,'Controles de Corrupción'!$C$10:$C$249,0),33),"")</f>
        <v/>
      </c>
      <c r="J277" s="730" t="str">
        <f>IFERROR(INDEX('Controles de Corrupción'!$C$10:$AZ$249,MATCH('Mapa Riesgo Corrupción'!B277,'Controles de Corrupción'!$C$10:$C$249,0),36),"")</f>
        <v/>
      </c>
      <c r="K277" s="730" t="str">
        <f>IFERROR(INDEX('Controles de Corrupción'!$C$10:$AZ$249,MATCH('Mapa Riesgo Corrupción'!B277,'Controles de Corrupción'!$C$10:$C$249,0),37),"")</f>
        <v/>
      </c>
      <c r="L277" s="730" t="str">
        <f>IFERROR(INDEX('Controles de Corrupción'!$C$10:$AZ$249,MATCH('Mapa Riesgo Corrupción'!B277,'Controles de Corrupción'!$C$10:$C$249,0),38),"")</f>
        <v/>
      </c>
      <c r="M277" s="70" t="str">
        <f>IFERROR(INDEX('Controles de Corrupción'!$C$10:$AZ$249,MATCH(A277,'Controles de Corrupción'!$B$10:$B$249,0),4),"")</f>
        <v/>
      </c>
      <c r="N277" s="70" t="str">
        <f>IFERROR(INDEX('Controles de Corrupción'!$C$10:$AZ$249,MATCH(A277,'Controles de Corrupción'!$B$10:$B$249,0),40),"")</f>
        <v/>
      </c>
      <c r="O277" s="70" t="str">
        <f>IFERROR(INDEX('Controles de Corrupción'!$C$10:$AZ$249,MATCH(A277,'Controles de Corrupción'!$B$10:$B$249,0),41),"")</f>
        <v/>
      </c>
      <c r="P277" s="70" t="str">
        <f>IFERROR(INDEX('Controles de Corrupción'!$C$10:$AZ$249,MATCH(A277,'Controles de Corrupción'!$B$10:$B$249,0),42),"")</f>
        <v/>
      </c>
      <c r="Q277" s="62" t="str">
        <f>IFERROR(INDEX('Controles de Corrupción'!$C$10:$AZ$249,MATCH(A277,'Controles de Corrupción'!$B$10:$B$249,0),47),"")</f>
        <v/>
      </c>
    </row>
    <row r="278" spans="1:17" ht="51.75" customHeight="1" x14ac:dyDescent="0.25">
      <c r="A278" s="118" t="s">
        <v>810</v>
      </c>
      <c r="B278" s="838"/>
      <c r="C278" s="841"/>
      <c r="D278" s="729"/>
      <c r="E278" s="843"/>
      <c r="F278" s="731"/>
      <c r="G278" s="731"/>
      <c r="H278" s="836"/>
      <c r="I278" s="731"/>
      <c r="J278" s="731"/>
      <c r="K278" s="731"/>
      <c r="L278" s="731"/>
      <c r="M278" s="70" t="str">
        <f>IFERROR(INDEX('Controles de Corrupción'!$C$10:$AZ$249,MATCH(A278,'Controles de Corrupción'!$B$10:$B$249,0),4),"")</f>
        <v/>
      </c>
      <c r="N278" s="70" t="str">
        <f>IFERROR(INDEX('Controles de Corrupción'!$C$10:$AZ$249,MATCH(A278,'Controles de Corrupción'!$B$10:$B$249,0),40),"")</f>
        <v/>
      </c>
      <c r="O278" s="70" t="str">
        <f>IFERROR(INDEX('Controles de Corrupción'!$C$10:$AZ$249,MATCH(A278,'Controles de Corrupción'!$B$10:$B$249,0),41),"")</f>
        <v/>
      </c>
      <c r="P278" s="70" t="str">
        <f>IFERROR(INDEX('Controles de Corrupción'!$C$10:$AZ$249,MATCH(A278,'Controles de Corrupción'!$B$10:$B$249,0),42),"")</f>
        <v/>
      </c>
      <c r="Q278" s="62" t="str">
        <f>IFERROR(INDEX('Controles de Corrupción'!$C$10:$AZ$249,MATCH(A278,'Controles de Corrupción'!$B$10:$B$249,0),47),"")</f>
        <v/>
      </c>
    </row>
    <row r="279" spans="1:17" ht="51.75" customHeight="1" x14ac:dyDescent="0.25">
      <c r="A279" s="118" t="s">
        <v>811</v>
      </c>
      <c r="B279" s="838"/>
      <c r="C279" s="841"/>
      <c r="D279" s="729"/>
      <c r="E279" s="843"/>
      <c r="F279" s="731"/>
      <c r="G279" s="731"/>
      <c r="H279" s="836"/>
      <c r="I279" s="731"/>
      <c r="J279" s="731"/>
      <c r="K279" s="731"/>
      <c r="L279" s="731"/>
      <c r="M279" s="70" t="str">
        <f>IFERROR(INDEX('Controles de Corrupción'!$C$10:$AZ$249,MATCH(A279,'Controles de Corrupción'!$B$10:$B$249,0),4),"")</f>
        <v/>
      </c>
      <c r="N279" s="70" t="str">
        <f>IFERROR(INDEX('Controles de Corrupción'!$C$10:$AZ$249,MATCH(A279,'Controles de Corrupción'!$B$10:$B$249,0),40),"")</f>
        <v/>
      </c>
      <c r="O279" s="70" t="str">
        <f>IFERROR(INDEX('Controles de Corrupción'!$C$10:$AZ$249,MATCH(A279,'Controles de Corrupción'!$B$10:$B$249,0),41),"")</f>
        <v/>
      </c>
      <c r="P279" s="70" t="str">
        <f>IFERROR(INDEX('Controles de Corrupción'!$C$10:$AZ$249,MATCH(A279,'Controles de Corrupción'!$B$10:$B$249,0),42),"")</f>
        <v/>
      </c>
      <c r="Q279" s="62" t="str">
        <f>IFERROR(INDEX('Controles de Corrupción'!$C$10:$AZ$249,MATCH(A279,'Controles de Corrupción'!$B$10:$B$249,0),47),"")</f>
        <v/>
      </c>
    </row>
    <row r="280" spans="1:17" ht="51.75" customHeight="1" x14ac:dyDescent="0.25">
      <c r="A280" s="118" t="s">
        <v>812</v>
      </c>
      <c r="B280" s="838"/>
      <c r="C280" s="841"/>
      <c r="D280" s="729"/>
      <c r="E280" s="843"/>
      <c r="F280" s="731"/>
      <c r="G280" s="731"/>
      <c r="H280" s="836"/>
      <c r="I280" s="731"/>
      <c r="J280" s="731"/>
      <c r="K280" s="731"/>
      <c r="L280" s="731"/>
      <c r="M280" s="70" t="str">
        <f>IFERROR(INDEX('Controles de Corrupción'!$C$10:$AZ$249,MATCH(A280,'Controles de Corrupción'!$B$10:$B$249,0),4),"")</f>
        <v/>
      </c>
      <c r="N280" s="70" t="str">
        <f>IFERROR(INDEX('Controles de Corrupción'!$C$10:$AZ$249,MATCH(A280,'Controles de Corrupción'!$B$10:$B$249,0),40),"")</f>
        <v/>
      </c>
      <c r="O280" s="70" t="str">
        <f>IFERROR(INDEX('Controles de Corrupción'!$C$10:$AZ$249,MATCH(A280,'Controles de Corrupción'!$B$10:$B$249,0),41),"")</f>
        <v/>
      </c>
      <c r="P280" s="70" t="str">
        <f>IFERROR(INDEX('Controles de Corrupción'!$C$10:$AZ$249,MATCH(A280,'Controles de Corrupción'!$B$10:$B$249,0),42),"")</f>
        <v/>
      </c>
      <c r="Q280" s="62" t="str">
        <f>IFERROR(INDEX('Controles de Corrupción'!$C$10:$AZ$249,MATCH(A280,'Controles de Corrupción'!$B$10:$B$249,0),47),"")</f>
        <v/>
      </c>
    </row>
    <row r="281" spans="1:17" ht="51.75" customHeight="1" x14ac:dyDescent="0.25">
      <c r="A281" s="118" t="s">
        <v>813</v>
      </c>
      <c r="B281" s="838"/>
      <c r="C281" s="841"/>
      <c r="D281" s="729"/>
      <c r="E281" s="843"/>
      <c r="F281" s="731"/>
      <c r="G281" s="731"/>
      <c r="H281" s="836"/>
      <c r="I281" s="731"/>
      <c r="J281" s="731"/>
      <c r="K281" s="731"/>
      <c r="L281" s="731"/>
      <c r="M281" s="70" t="str">
        <f>IFERROR(INDEX('Controles de Corrupción'!$C$10:$AZ$249,MATCH(A281,'Controles de Corrupción'!$B$10:$B$249,0),4),"")</f>
        <v/>
      </c>
      <c r="N281" s="70" t="str">
        <f>IFERROR(INDEX('Controles de Corrupción'!$C$10:$AZ$249,MATCH(A281,'Controles de Corrupción'!$B$10:$B$249,0),40),"")</f>
        <v/>
      </c>
      <c r="O281" s="70" t="str">
        <f>IFERROR(INDEX('Controles de Corrupción'!$C$10:$AZ$249,MATCH(A281,'Controles de Corrupción'!$B$10:$B$249,0),41),"")</f>
        <v/>
      </c>
      <c r="P281" s="70" t="str">
        <f>IFERROR(INDEX('Controles de Corrupción'!$C$10:$AZ$249,MATCH(A281,'Controles de Corrupción'!$B$10:$B$249,0),42),"")</f>
        <v/>
      </c>
      <c r="Q281" s="62" t="str">
        <f>IFERROR(INDEX('Controles de Corrupción'!$C$10:$AZ$249,MATCH(A281,'Controles de Corrupción'!$B$10:$B$249,0),47),"")</f>
        <v/>
      </c>
    </row>
    <row r="282" spans="1:17" ht="51.75" customHeight="1" x14ac:dyDescent="0.25">
      <c r="A282" s="118" t="s">
        <v>814</v>
      </c>
      <c r="B282" s="839"/>
      <c r="C282" s="841"/>
      <c r="D282" s="729"/>
      <c r="E282" s="843"/>
      <c r="F282" s="731"/>
      <c r="G282" s="731"/>
      <c r="H282" s="732"/>
      <c r="I282" s="731"/>
      <c r="J282" s="731"/>
      <c r="K282" s="731"/>
      <c r="L282" s="731"/>
      <c r="M282" s="70" t="str">
        <f>IFERROR(INDEX('Controles de Corrupción'!$C$10:$AZ$249,MATCH(A282,'Controles de Corrupción'!$B$10:$B$249,0),4),"")</f>
        <v/>
      </c>
      <c r="N282" s="70" t="str">
        <f>IFERROR(INDEX('Controles de Corrupción'!$C$10:$AZ$249,MATCH(A282,'Controles de Corrupción'!$B$10:$B$249,0),40),"")</f>
        <v/>
      </c>
      <c r="O282" s="70" t="str">
        <f>IFERROR(INDEX('Controles de Corrupción'!$C$10:$AZ$249,MATCH(A282,'Controles de Corrupción'!$B$10:$B$249,0),41),"")</f>
        <v/>
      </c>
      <c r="P282" s="70" t="str">
        <f>IFERROR(INDEX('Controles de Corrupción'!$C$10:$AZ$249,MATCH(A282,'Controles de Corrupción'!$B$10:$B$249,0),42),"")</f>
        <v/>
      </c>
      <c r="Q282" s="62" t="str">
        <f>IFERROR(INDEX('Controles de Corrupción'!$C$10:$AZ$249,MATCH(A282,'Controles de Corrupción'!$B$10:$B$249,0),47),"")</f>
        <v/>
      </c>
    </row>
    <row r="283" spans="1:17" ht="51.75" customHeight="1" x14ac:dyDescent="0.25">
      <c r="A283" s="118" t="s">
        <v>815</v>
      </c>
      <c r="B283" s="837"/>
      <c r="C283" s="840" t="str">
        <f>IFERROR(INDEX('Riesgos de Corrupción'!$B$11:$BN$100,MATCH('Mapa Riesgo Corrupción'!B283,'Riesgos de Corrupción'!$B$11:$B$100,0),2),"")</f>
        <v/>
      </c>
      <c r="D283" s="728" t="str">
        <f>IFERROR(INDEX('Riesgos de Corrupción'!$B$11:$BN$100,MATCH('Mapa Riesgo Corrupción'!B283,'Riesgos de Corrupción'!$B$11:$B$100,0),4),"")</f>
        <v/>
      </c>
      <c r="E283" s="842" t="str">
        <f>IFERROR(INDEX('Riesgos de Corrupción'!$B$11:$BN$100,MATCH('Mapa Riesgo Corrupción'!B283,'Riesgos de Corrupción'!$B$11:$B$100,0),5),"")</f>
        <v/>
      </c>
      <c r="F283" s="730" t="str">
        <f>IFERROR(INDEX('Riesgos de Corrupción'!$B$11:$BN$100,MATCH('Mapa Riesgo Corrupción'!B283,'Riesgos de Corrupción'!$B$11:$B$100,0),18),"")</f>
        <v/>
      </c>
      <c r="G283" s="730" t="str">
        <f>IFERROR(INDEX('Riesgos de Corrupción'!$B$11:$BN$100,MATCH('Mapa Riesgo Corrupción'!B283,'Riesgos de Corrupción'!$B$11:$B$100,0),63),"")</f>
        <v/>
      </c>
      <c r="H283" s="835" t="str">
        <f>IFERROR(INDEX('Riesgos de Corrupción'!$B$11:$BN$100,MATCH('Mapa Riesgo Corrupción'!B283,'Riesgos de Corrupción'!$B$11:$B$100,0),64),"")</f>
        <v/>
      </c>
      <c r="I283" s="730" t="str">
        <f>IFERROR(INDEX('Controles de Corrupción'!$C$10:$AZ$249,MATCH('Mapa Riesgo Corrupción'!B283,'Controles de Corrupción'!$C$10:$C$249,0),33),"")</f>
        <v/>
      </c>
      <c r="J283" s="730" t="str">
        <f>IFERROR(INDEX('Controles de Corrupción'!$C$10:$AZ$249,MATCH('Mapa Riesgo Corrupción'!B283,'Controles de Corrupción'!$C$10:$C$249,0),36),"")</f>
        <v/>
      </c>
      <c r="K283" s="730" t="str">
        <f>IFERROR(INDEX('Controles de Corrupción'!$C$10:$AZ$249,MATCH('Mapa Riesgo Corrupción'!B283,'Controles de Corrupción'!$C$10:$C$249,0),37),"")</f>
        <v/>
      </c>
      <c r="L283" s="730" t="str">
        <f>IFERROR(INDEX('Controles de Corrupción'!$C$10:$AZ$249,MATCH('Mapa Riesgo Corrupción'!B283,'Controles de Corrupción'!$C$10:$C$249,0),38),"")</f>
        <v/>
      </c>
      <c r="M283" s="70" t="str">
        <f>IFERROR(INDEX('Controles de Corrupción'!$C$10:$AZ$249,MATCH(A283,'Controles de Corrupción'!$B$10:$B$249,0),4),"")</f>
        <v/>
      </c>
      <c r="N283" s="70" t="str">
        <f>IFERROR(INDEX('Controles de Corrupción'!$C$10:$AZ$249,MATCH(A283,'Controles de Corrupción'!$B$10:$B$249,0),40),"")</f>
        <v/>
      </c>
      <c r="O283" s="70" t="str">
        <f>IFERROR(INDEX('Controles de Corrupción'!$C$10:$AZ$249,MATCH(A283,'Controles de Corrupción'!$B$10:$B$249,0),41),"")</f>
        <v/>
      </c>
      <c r="P283" s="70" t="str">
        <f>IFERROR(INDEX('Controles de Corrupción'!$C$10:$AZ$249,MATCH(A283,'Controles de Corrupción'!$B$10:$B$249,0),42),"")</f>
        <v/>
      </c>
      <c r="Q283" s="62" t="str">
        <f>IFERROR(INDEX('Controles de Corrupción'!$C$10:$AZ$249,MATCH(A283,'Controles de Corrupción'!$B$10:$B$249,0),47),"")</f>
        <v/>
      </c>
    </row>
    <row r="284" spans="1:17" ht="51.75" customHeight="1" x14ac:dyDescent="0.25">
      <c r="A284" s="118" t="s">
        <v>816</v>
      </c>
      <c r="B284" s="838"/>
      <c r="C284" s="841"/>
      <c r="D284" s="729"/>
      <c r="E284" s="843"/>
      <c r="F284" s="731"/>
      <c r="G284" s="731"/>
      <c r="H284" s="836"/>
      <c r="I284" s="731"/>
      <c r="J284" s="731"/>
      <c r="K284" s="731"/>
      <c r="L284" s="731"/>
      <c r="M284" s="70" t="str">
        <f>IFERROR(INDEX('Controles de Corrupción'!$C$10:$AZ$249,MATCH(A284,'Controles de Corrupción'!$B$10:$B$249,0),4),"")</f>
        <v/>
      </c>
      <c r="N284" s="70" t="str">
        <f>IFERROR(INDEX('Controles de Corrupción'!$C$10:$AZ$249,MATCH(A284,'Controles de Corrupción'!$B$10:$B$249,0),40),"")</f>
        <v/>
      </c>
      <c r="O284" s="70" t="str">
        <f>IFERROR(INDEX('Controles de Corrupción'!$C$10:$AZ$249,MATCH(A284,'Controles de Corrupción'!$B$10:$B$249,0),41),"")</f>
        <v/>
      </c>
      <c r="P284" s="70" t="str">
        <f>IFERROR(INDEX('Controles de Corrupción'!$C$10:$AZ$249,MATCH(A284,'Controles de Corrupción'!$B$10:$B$249,0),42),"")</f>
        <v/>
      </c>
      <c r="Q284" s="62" t="str">
        <f>IFERROR(INDEX('Controles de Corrupción'!$C$10:$AZ$249,MATCH(A284,'Controles de Corrupción'!$B$10:$B$249,0),47),"")</f>
        <v/>
      </c>
    </row>
    <row r="285" spans="1:17" ht="51.75" customHeight="1" x14ac:dyDescent="0.25">
      <c r="A285" s="118" t="s">
        <v>817</v>
      </c>
      <c r="B285" s="838"/>
      <c r="C285" s="841"/>
      <c r="D285" s="729"/>
      <c r="E285" s="843"/>
      <c r="F285" s="731"/>
      <c r="G285" s="731"/>
      <c r="H285" s="836"/>
      <c r="I285" s="731"/>
      <c r="J285" s="731"/>
      <c r="K285" s="731"/>
      <c r="L285" s="731"/>
      <c r="M285" s="70" t="str">
        <f>IFERROR(INDEX('Controles de Corrupción'!$C$10:$AZ$249,MATCH(A285,'Controles de Corrupción'!$B$10:$B$249,0),4),"")</f>
        <v/>
      </c>
      <c r="N285" s="70" t="str">
        <f>IFERROR(INDEX('Controles de Corrupción'!$C$10:$AZ$249,MATCH(A285,'Controles de Corrupción'!$B$10:$B$249,0),40),"")</f>
        <v/>
      </c>
      <c r="O285" s="70" t="str">
        <f>IFERROR(INDEX('Controles de Corrupción'!$C$10:$AZ$249,MATCH(A285,'Controles de Corrupción'!$B$10:$B$249,0),41),"")</f>
        <v/>
      </c>
      <c r="P285" s="70" t="str">
        <f>IFERROR(INDEX('Controles de Corrupción'!$C$10:$AZ$249,MATCH(A285,'Controles de Corrupción'!$B$10:$B$249,0),42),"")</f>
        <v/>
      </c>
      <c r="Q285" s="62" t="str">
        <f>IFERROR(INDEX('Controles de Corrupción'!$C$10:$AZ$249,MATCH(A285,'Controles de Corrupción'!$B$10:$B$249,0),47),"")</f>
        <v/>
      </c>
    </row>
    <row r="286" spans="1:17" ht="51.75" customHeight="1" x14ac:dyDescent="0.25">
      <c r="A286" s="118" t="s">
        <v>818</v>
      </c>
      <c r="B286" s="838"/>
      <c r="C286" s="841"/>
      <c r="D286" s="729"/>
      <c r="E286" s="843"/>
      <c r="F286" s="731"/>
      <c r="G286" s="731"/>
      <c r="H286" s="836"/>
      <c r="I286" s="731"/>
      <c r="J286" s="731"/>
      <c r="K286" s="731"/>
      <c r="L286" s="731"/>
      <c r="M286" s="70" t="str">
        <f>IFERROR(INDEX('Controles de Corrupción'!$C$10:$AZ$249,MATCH(A286,'Controles de Corrupción'!$B$10:$B$249,0),4),"")</f>
        <v/>
      </c>
      <c r="N286" s="70" t="str">
        <f>IFERROR(INDEX('Controles de Corrupción'!$C$10:$AZ$249,MATCH(A286,'Controles de Corrupción'!$B$10:$B$249,0),40),"")</f>
        <v/>
      </c>
      <c r="O286" s="70" t="str">
        <f>IFERROR(INDEX('Controles de Corrupción'!$C$10:$AZ$249,MATCH(A286,'Controles de Corrupción'!$B$10:$B$249,0),41),"")</f>
        <v/>
      </c>
      <c r="P286" s="70" t="str">
        <f>IFERROR(INDEX('Controles de Corrupción'!$C$10:$AZ$249,MATCH(A286,'Controles de Corrupción'!$B$10:$B$249,0),42),"")</f>
        <v/>
      </c>
      <c r="Q286" s="62" t="str">
        <f>IFERROR(INDEX('Controles de Corrupción'!$C$10:$AZ$249,MATCH(A286,'Controles de Corrupción'!$B$10:$B$249,0),47),"")</f>
        <v/>
      </c>
    </row>
    <row r="287" spans="1:17" ht="51.75" customHeight="1" x14ac:dyDescent="0.25">
      <c r="A287" s="118" t="s">
        <v>819</v>
      </c>
      <c r="B287" s="838"/>
      <c r="C287" s="841"/>
      <c r="D287" s="729"/>
      <c r="E287" s="843"/>
      <c r="F287" s="731"/>
      <c r="G287" s="731"/>
      <c r="H287" s="836"/>
      <c r="I287" s="731"/>
      <c r="J287" s="731"/>
      <c r="K287" s="731"/>
      <c r="L287" s="731"/>
      <c r="M287" s="70" t="str">
        <f>IFERROR(INDEX('Controles de Corrupción'!$C$10:$AZ$249,MATCH(A287,'Controles de Corrupción'!$B$10:$B$249,0),4),"")</f>
        <v/>
      </c>
      <c r="N287" s="70" t="str">
        <f>IFERROR(INDEX('Controles de Corrupción'!$C$10:$AZ$249,MATCH(A287,'Controles de Corrupción'!$B$10:$B$249,0),40),"")</f>
        <v/>
      </c>
      <c r="O287" s="70" t="str">
        <f>IFERROR(INDEX('Controles de Corrupción'!$C$10:$AZ$249,MATCH(A287,'Controles de Corrupción'!$B$10:$B$249,0),41),"")</f>
        <v/>
      </c>
      <c r="P287" s="70" t="str">
        <f>IFERROR(INDEX('Controles de Corrupción'!$C$10:$AZ$249,MATCH(A287,'Controles de Corrupción'!$B$10:$B$249,0),42),"")</f>
        <v/>
      </c>
      <c r="Q287" s="62" t="str">
        <f>IFERROR(INDEX('Controles de Corrupción'!$C$10:$AZ$249,MATCH(A287,'Controles de Corrupción'!$B$10:$B$249,0),47),"")</f>
        <v/>
      </c>
    </row>
    <row r="288" spans="1:17" ht="51.75" customHeight="1" x14ac:dyDescent="0.25">
      <c r="A288" s="118" t="s">
        <v>820</v>
      </c>
      <c r="B288" s="839"/>
      <c r="C288" s="841"/>
      <c r="D288" s="729"/>
      <c r="E288" s="843"/>
      <c r="F288" s="731"/>
      <c r="G288" s="731"/>
      <c r="H288" s="732"/>
      <c r="I288" s="731"/>
      <c r="J288" s="731"/>
      <c r="K288" s="731"/>
      <c r="L288" s="731"/>
      <c r="M288" s="70" t="str">
        <f>IFERROR(INDEX('Controles de Corrupción'!$C$10:$AZ$249,MATCH(A288,'Controles de Corrupción'!$B$10:$B$249,0),4),"")</f>
        <v/>
      </c>
      <c r="N288" s="70" t="str">
        <f>IFERROR(INDEX('Controles de Corrupción'!$C$10:$AZ$249,MATCH(A288,'Controles de Corrupción'!$B$10:$B$249,0),40),"")</f>
        <v/>
      </c>
      <c r="O288" s="70" t="str">
        <f>IFERROR(INDEX('Controles de Corrupción'!$C$10:$AZ$249,MATCH(A288,'Controles de Corrupción'!$B$10:$B$249,0),41),"")</f>
        <v/>
      </c>
      <c r="P288" s="70" t="str">
        <f>IFERROR(INDEX('Controles de Corrupción'!$C$10:$AZ$249,MATCH(A288,'Controles de Corrupción'!$B$10:$B$249,0),42),"")</f>
        <v/>
      </c>
      <c r="Q288" s="62" t="str">
        <f>IFERROR(INDEX('Controles de Corrupción'!$C$10:$AZ$249,MATCH(A288,'Controles de Corrupción'!$B$10:$B$249,0),47),"")</f>
        <v/>
      </c>
    </row>
    <row r="289" spans="1:17" ht="51.75" customHeight="1" x14ac:dyDescent="0.25">
      <c r="A289" s="118" t="s">
        <v>821</v>
      </c>
      <c r="B289" s="837"/>
      <c r="C289" s="840" t="str">
        <f>IFERROR(INDEX('Riesgos de Corrupción'!$B$11:$BN$100,MATCH('Mapa Riesgo Corrupción'!B289,'Riesgos de Corrupción'!$B$11:$B$100,0),2),"")</f>
        <v/>
      </c>
      <c r="D289" s="728" t="str">
        <f>IFERROR(INDEX('Riesgos de Corrupción'!$B$11:$BN$100,MATCH('Mapa Riesgo Corrupción'!B289,'Riesgos de Corrupción'!$B$11:$B$100,0),4),"")</f>
        <v/>
      </c>
      <c r="E289" s="842" t="str">
        <f>IFERROR(INDEX('Riesgos de Corrupción'!$B$11:$BN$100,MATCH('Mapa Riesgo Corrupción'!B289,'Riesgos de Corrupción'!$B$11:$B$100,0),5),"")</f>
        <v/>
      </c>
      <c r="F289" s="730" t="str">
        <f>IFERROR(INDEX('Riesgos de Corrupción'!$B$11:$BN$100,MATCH('Mapa Riesgo Corrupción'!B289,'Riesgos de Corrupción'!$B$11:$B$100,0),18),"")</f>
        <v/>
      </c>
      <c r="G289" s="730" t="str">
        <f>IFERROR(INDEX('Riesgos de Corrupción'!$B$11:$BN$100,MATCH('Mapa Riesgo Corrupción'!B289,'Riesgos de Corrupción'!$B$11:$B$100,0),63),"")</f>
        <v/>
      </c>
      <c r="H289" s="835" t="str">
        <f>IFERROR(INDEX('Riesgos de Corrupción'!$B$11:$BN$100,MATCH('Mapa Riesgo Corrupción'!B289,'Riesgos de Corrupción'!$B$11:$B$100,0),64),"")</f>
        <v/>
      </c>
      <c r="I289" s="730" t="str">
        <f>IFERROR(INDEX('Controles de Corrupción'!$C$10:$AZ$249,MATCH('Mapa Riesgo Corrupción'!B289,'Controles de Corrupción'!$C$10:$C$249,0),33),"")</f>
        <v/>
      </c>
      <c r="J289" s="730" t="str">
        <f>IFERROR(INDEX('Controles de Corrupción'!$C$10:$AZ$249,MATCH('Mapa Riesgo Corrupción'!B289,'Controles de Corrupción'!$C$10:$C$249,0),36),"")</f>
        <v/>
      </c>
      <c r="K289" s="730" t="str">
        <f>IFERROR(INDEX('Controles de Corrupción'!$C$10:$AZ$249,MATCH('Mapa Riesgo Corrupción'!B289,'Controles de Corrupción'!$C$10:$C$249,0),37),"")</f>
        <v/>
      </c>
      <c r="L289" s="730" t="str">
        <f>IFERROR(INDEX('Controles de Corrupción'!$C$10:$AZ$249,MATCH('Mapa Riesgo Corrupción'!B289,'Controles de Corrupción'!$C$10:$C$249,0),38),"")</f>
        <v/>
      </c>
      <c r="M289" s="70" t="str">
        <f>IFERROR(INDEX('Controles de Corrupción'!$C$10:$AZ$249,MATCH(A289,'Controles de Corrupción'!$B$10:$B$249,0),4),"")</f>
        <v/>
      </c>
      <c r="N289" s="70" t="str">
        <f>IFERROR(INDEX('Controles de Corrupción'!$C$10:$AZ$249,MATCH(A289,'Controles de Corrupción'!$B$10:$B$249,0),40),"")</f>
        <v/>
      </c>
      <c r="O289" s="70" t="str">
        <f>IFERROR(INDEX('Controles de Corrupción'!$C$10:$AZ$249,MATCH(A289,'Controles de Corrupción'!$B$10:$B$249,0),41),"")</f>
        <v/>
      </c>
      <c r="P289" s="70" t="str">
        <f>IFERROR(INDEX('Controles de Corrupción'!$C$10:$AZ$249,MATCH(A289,'Controles de Corrupción'!$B$10:$B$249,0),42),"")</f>
        <v/>
      </c>
      <c r="Q289" s="62" t="str">
        <f>IFERROR(INDEX('Controles de Corrupción'!$C$10:$AZ$249,MATCH(A289,'Controles de Corrupción'!$B$10:$B$249,0),47),"")</f>
        <v/>
      </c>
    </row>
    <row r="290" spans="1:17" ht="51.75" customHeight="1" x14ac:dyDescent="0.25">
      <c r="A290" s="118" t="s">
        <v>822</v>
      </c>
      <c r="B290" s="838"/>
      <c r="C290" s="841"/>
      <c r="D290" s="729"/>
      <c r="E290" s="843"/>
      <c r="F290" s="731"/>
      <c r="G290" s="731"/>
      <c r="H290" s="836"/>
      <c r="I290" s="731"/>
      <c r="J290" s="731"/>
      <c r="K290" s="731"/>
      <c r="L290" s="731"/>
      <c r="M290" s="70" t="str">
        <f>IFERROR(INDEX('Controles de Corrupción'!$C$10:$AZ$249,MATCH(A290,'Controles de Corrupción'!$B$10:$B$249,0),4),"")</f>
        <v/>
      </c>
      <c r="N290" s="70" t="str">
        <f>IFERROR(INDEX('Controles de Corrupción'!$C$10:$AZ$249,MATCH(A290,'Controles de Corrupción'!$B$10:$B$249,0),40),"")</f>
        <v/>
      </c>
      <c r="O290" s="70" t="str">
        <f>IFERROR(INDEX('Controles de Corrupción'!$C$10:$AZ$249,MATCH(A290,'Controles de Corrupción'!$B$10:$B$249,0),41),"")</f>
        <v/>
      </c>
      <c r="P290" s="70" t="str">
        <f>IFERROR(INDEX('Controles de Corrupción'!$C$10:$AZ$249,MATCH(A290,'Controles de Corrupción'!$B$10:$B$249,0),42),"")</f>
        <v/>
      </c>
      <c r="Q290" s="62" t="str">
        <f>IFERROR(INDEX('Controles de Corrupción'!$C$10:$AZ$249,MATCH(A290,'Controles de Corrupción'!$B$10:$B$249,0),47),"")</f>
        <v/>
      </c>
    </row>
    <row r="291" spans="1:17" ht="51.75" customHeight="1" x14ac:dyDescent="0.25">
      <c r="A291" s="118" t="s">
        <v>823</v>
      </c>
      <c r="B291" s="838"/>
      <c r="C291" s="841"/>
      <c r="D291" s="729"/>
      <c r="E291" s="843"/>
      <c r="F291" s="731"/>
      <c r="G291" s="731"/>
      <c r="H291" s="836"/>
      <c r="I291" s="731"/>
      <c r="J291" s="731"/>
      <c r="K291" s="731"/>
      <c r="L291" s="731"/>
      <c r="M291" s="70" t="str">
        <f>IFERROR(INDEX('Controles de Corrupción'!$C$10:$AZ$249,MATCH(A291,'Controles de Corrupción'!$B$10:$B$249,0),4),"")</f>
        <v/>
      </c>
      <c r="N291" s="70" t="str">
        <f>IFERROR(INDEX('Controles de Corrupción'!$C$10:$AZ$249,MATCH(A291,'Controles de Corrupción'!$B$10:$B$249,0),40),"")</f>
        <v/>
      </c>
      <c r="O291" s="70" t="str">
        <f>IFERROR(INDEX('Controles de Corrupción'!$C$10:$AZ$249,MATCH(A291,'Controles de Corrupción'!$B$10:$B$249,0),41),"")</f>
        <v/>
      </c>
      <c r="P291" s="70" t="str">
        <f>IFERROR(INDEX('Controles de Corrupción'!$C$10:$AZ$249,MATCH(A291,'Controles de Corrupción'!$B$10:$B$249,0),42),"")</f>
        <v/>
      </c>
      <c r="Q291" s="62" t="str">
        <f>IFERROR(INDEX('Controles de Corrupción'!$C$10:$AZ$249,MATCH(A291,'Controles de Corrupción'!$B$10:$B$249,0),47),"")</f>
        <v/>
      </c>
    </row>
    <row r="292" spans="1:17" ht="51.75" customHeight="1" x14ac:dyDescent="0.25">
      <c r="A292" s="118" t="s">
        <v>824</v>
      </c>
      <c r="B292" s="838"/>
      <c r="C292" s="841"/>
      <c r="D292" s="729"/>
      <c r="E292" s="843"/>
      <c r="F292" s="731"/>
      <c r="G292" s="731"/>
      <c r="H292" s="836"/>
      <c r="I292" s="731"/>
      <c r="J292" s="731"/>
      <c r="K292" s="731"/>
      <c r="L292" s="731"/>
      <c r="M292" s="70" t="str">
        <f>IFERROR(INDEX('Controles de Corrupción'!$C$10:$AZ$249,MATCH(A292,'Controles de Corrupción'!$B$10:$B$249,0),4),"")</f>
        <v/>
      </c>
      <c r="N292" s="70" t="str">
        <f>IFERROR(INDEX('Controles de Corrupción'!$C$10:$AZ$249,MATCH(A292,'Controles de Corrupción'!$B$10:$B$249,0),40),"")</f>
        <v/>
      </c>
      <c r="O292" s="70" t="str">
        <f>IFERROR(INDEX('Controles de Corrupción'!$C$10:$AZ$249,MATCH(A292,'Controles de Corrupción'!$B$10:$B$249,0),41),"")</f>
        <v/>
      </c>
      <c r="P292" s="70" t="str">
        <f>IFERROR(INDEX('Controles de Corrupción'!$C$10:$AZ$249,MATCH(A292,'Controles de Corrupción'!$B$10:$B$249,0),42),"")</f>
        <v/>
      </c>
      <c r="Q292" s="62" t="str">
        <f>IFERROR(INDEX('Controles de Corrupción'!$C$10:$AZ$249,MATCH(A292,'Controles de Corrupción'!$B$10:$B$249,0),47),"")</f>
        <v/>
      </c>
    </row>
    <row r="293" spans="1:17" ht="51.75" customHeight="1" x14ac:dyDescent="0.25">
      <c r="A293" s="118" t="s">
        <v>825</v>
      </c>
      <c r="B293" s="838"/>
      <c r="C293" s="841"/>
      <c r="D293" s="729"/>
      <c r="E293" s="843"/>
      <c r="F293" s="731"/>
      <c r="G293" s="731"/>
      <c r="H293" s="836"/>
      <c r="I293" s="731"/>
      <c r="J293" s="731"/>
      <c r="K293" s="731"/>
      <c r="L293" s="731"/>
      <c r="M293" s="70" t="str">
        <f>IFERROR(INDEX('Controles de Corrupción'!$C$10:$AZ$249,MATCH(A293,'Controles de Corrupción'!$B$10:$B$249,0),4),"")</f>
        <v/>
      </c>
      <c r="N293" s="70" t="str">
        <f>IFERROR(INDEX('Controles de Corrupción'!$C$10:$AZ$249,MATCH(A293,'Controles de Corrupción'!$B$10:$B$249,0),40),"")</f>
        <v/>
      </c>
      <c r="O293" s="70" t="str">
        <f>IFERROR(INDEX('Controles de Corrupción'!$C$10:$AZ$249,MATCH(A293,'Controles de Corrupción'!$B$10:$B$249,0),41),"")</f>
        <v/>
      </c>
      <c r="P293" s="70" t="str">
        <f>IFERROR(INDEX('Controles de Corrupción'!$C$10:$AZ$249,MATCH(A293,'Controles de Corrupción'!$B$10:$B$249,0),42),"")</f>
        <v/>
      </c>
      <c r="Q293" s="62" t="str">
        <f>IFERROR(INDEX('Controles de Corrupción'!$C$10:$AZ$249,MATCH(A293,'Controles de Corrupción'!$B$10:$B$249,0),47),"")</f>
        <v/>
      </c>
    </row>
    <row r="294" spans="1:17" ht="51.75" customHeight="1" x14ac:dyDescent="0.25">
      <c r="A294" s="118" t="s">
        <v>826</v>
      </c>
      <c r="B294" s="839"/>
      <c r="C294" s="841"/>
      <c r="D294" s="729"/>
      <c r="E294" s="843"/>
      <c r="F294" s="731"/>
      <c r="G294" s="731"/>
      <c r="H294" s="732"/>
      <c r="I294" s="731"/>
      <c r="J294" s="731"/>
      <c r="K294" s="731"/>
      <c r="L294" s="731"/>
      <c r="M294" s="70" t="str">
        <f>IFERROR(INDEX('Controles de Corrupción'!$C$10:$AZ$249,MATCH(A294,'Controles de Corrupción'!$B$10:$B$249,0),4),"")</f>
        <v/>
      </c>
      <c r="N294" s="70" t="str">
        <f>IFERROR(INDEX('Controles de Corrupción'!$C$10:$AZ$249,MATCH(A294,'Controles de Corrupción'!$B$10:$B$249,0),40),"")</f>
        <v/>
      </c>
      <c r="O294" s="70" t="str">
        <f>IFERROR(INDEX('Controles de Corrupción'!$C$10:$AZ$249,MATCH(A294,'Controles de Corrupción'!$B$10:$B$249,0),41),"")</f>
        <v/>
      </c>
      <c r="P294" s="70" t="str">
        <f>IFERROR(INDEX('Controles de Corrupción'!$C$10:$AZ$249,MATCH(A294,'Controles de Corrupción'!$B$10:$B$249,0),42),"")</f>
        <v/>
      </c>
      <c r="Q294" s="62" t="str">
        <f>IFERROR(INDEX('Controles de Corrupción'!$C$10:$AZ$249,MATCH(A294,'Controles de Corrupción'!$B$10:$B$249,0),47),"")</f>
        <v/>
      </c>
    </row>
    <row r="295" spans="1:17" ht="51.75" customHeight="1" x14ac:dyDescent="0.25">
      <c r="A295" s="118" t="s">
        <v>827</v>
      </c>
      <c r="B295" s="837"/>
      <c r="C295" s="840" t="str">
        <f>IFERROR(INDEX('Riesgos de Corrupción'!$B$11:$BN$100,MATCH('Mapa Riesgo Corrupción'!B295,'Riesgos de Corrupción'!$B$11:$B$100,0),2),"")</f>
        <v/>
      </c>
      <c r="D295" s="728" t="str">
        <f>IFERROR(INDEX('Riesgos de Corrupción'!$B$11:$BN$100,MATCH('Mapa Riesgo Corrupción'!B295,'Riesgos de Corrupción'!$B$11:$B$100,0),4),"")</f>
        <v/>
      </c>
      <c r="E295" s="842" t="str">
        <f>IFERROR(INDEX('Riesgos de Corrupción'!$B$11:$BN$100,MATCH('Mapa Riesgo Corrupción'!B295,'Riesgos de Corrupción'!$B$11:$B$100,0),5),"")</f>
        <v/>
      </c>
      <c r="F295" s="730" t="str">
        <f>IFERROR(INDEX('Riesgos de Corrupción'!$B$11:$BN$100,MATCH('Mapa Riesgo Corrupción'!B295,'Riesgos de Corrupción'!$B$11:$B$100,0),18),"")</f>
        <v/>
      </c>
      <c r="G295" s="730" t="str">
        <f>IFERROR(INDEX('Riesgos de Corrupción'!$B$11:$BN$100,MATCH('Mapa Riesgo Corrupción'!B295,'Riesgos de Corrupción'!$B$11:$B$100,0),63),"")</f>
        <v/>
      </c>
      <c r="H295" s="835" t="str">
        <f>IFERROR(INDEX('Riesgos de Corrupción'!$B$11:$BN$100,MATCH('Mapa Riesgo Corrupción'!B295,'Riesgos de Corrupción'!$B$11:$B$100,0),64),"")</f>
        <v/>
      </c>
      <c r="I295" s="730" t="str">
        <f>IFERROR(INDEX('Controles de Corrupción'!$C$10:$AZ$249,MATCH('Mapa Riesgo Corrupción'!B295,'Controles de Corrupción'!$C$10:$C$249,0),33),"")</f>
        <v/>
      </c>
      <c r="J295" s="730" t="str">
        <f>IFERROR(INDEX('Controles de Corrupción'!$C$10:$AZ$249,MATCH('Mapa Riesgo Corrupción'!B295,'Controles de Corrupción'!$C$10:$C$249,0),36),"")</f>
        <v/>
      </c>
      <c r="K295" s="730" t="str">
        <f>IFERROR(INDEX('Controles de Corrupción'!$C$10:$AZ$249,MATCH('Mapa Riesgo Corrupción'!B295,'Controles de Corrupción'!$C$10:$C$249,0),37),"")</f>
        <v/>
      </c>
      <c r="L295" s="730" t="str">
        <f>IFERROR(INDEX('Controles de Corrupción'!$C$10:$AZ$249,MATCH('Mapa Riesgo Corrupción'!B295,'Controles de Corrupción'!$C$10:$C$249,0),38),"")</f>
        <v/>
      </c>
      <c r="M295" s="70" t="str">
        <f>IFERROR(INDEX('Controles de Corrupción'!$C$10:$AZ$249,MATCH(A295,'Controles de Corrupción'!$B$10:$B$249,0),4),"")</f>
        <v/>
      </c>
      <c r="N295" s="70" t="str">
        <f>IFERROR(INDEX('Controles de Corrupción'!$C$10:$AZ$249,MATCH(A295,'Controles de Corrupción'!$B$10:$B$249,0),40),"")</f>
        <v/>
      </c>
      <c r="O295" s="70" t="str">
        <f>IFERROR(INDEX('Controles de Corrupción'!$C$10:$AZ$249,MATCH(A295,'Controles de Corrupción'!$B$10:$B$249,0),41),"")</f>
        <v/>
      </c>
      <c r="P295" s="70" t="str">
        <f>IFERROR(INDEX('Controles de Corrupción'!$C$10:$AZ$249,MATCH(A295,'Controles de Corrupción'!$B$10:$B$249,0),42),"")</f>
        <v/>
      </c>
      <c r="Q295" s="62" t="str">
        <f>IFERROR(INDEX('Controles de Corrupción'!$C$10:$AZ$249,MATCH(A295,'Controles de Corrupción'!$B$10:$B$249,0),47),"")</f>
        <v/>
      </c>
    </row>
    <row r="296" spans="1:17" ht="51.75" customHeight="1" x14ac:dyDescent="0.25">
      <c r="A296" s="118" t="s">
        <v>828</v>
      </c>
      <c r="B296" s="838"/>
      <c r="C296" s="841"/>
      <c r="D296" s="729"/>
      <c r="E296" s="843"/>
      <c r="F296" s="731"/>
      <c r="G296" s="731"/>
      <c r="H296" s="836"/>
      <c r="I296" s="731"/>
      <c r="J296" s="731"/>
      <c r="K296" s="731"/>
      <c r="L296" s="731"/>
      <c r="M296" s="70" t="str">
        <f>IFERROR(INDEX('Controles de Corrupción'!$C$10:$AZ$249,MATCH(A296,'Controles de Corrupción'!$B$10:$B$249,0),4),"")</f>
        <v/>
      </c>
      <c r="N296" s="70" t="str">
        <f>IFERROR(INDEX('Controles de Corrupción'!$C$10:$AZ$249,MATCH(A296,'Controles de Corrupción'!$B$10:$B$249,0),40),"")</f>
        <v/>
      </c>
      <c r="O296" s="70" t="str">
        <f>IFERROR(INDEX('Controles de Corrupción'!$C$10:$AZ$249,MATCH(A296,'Controles de Corrupción'!$B$10:$B$249,0),41),"")</f>
        <v/>
      </c>
      <c r="P296" s="70" t="str">
        <f>IFERROR(INDEX('Controles de Corrupción'!$C$10:$AZ$249,MATCH(A296,'Controles de Corrupción'!$B$10:$B$249,0),42),"")</f>
        <v/>
      </c>
      <c r="Q296" s="62" t="str">
        <f>IFERROR(INDEX('Controles de Corrupción'!$C$10:$AZ$249,MATCH(A296,'Controles de Corrupción'!$B$10:$B$249,0),47),"")</f>
        <v/>
      </c>
    </row>
    <row r="297" spans="1:17" ht="51.75" customHeight="1" x14ac:dyDescent="0.25">
      <c r="A297" s="118" t="s">
        <v>829</v>
      </c>
      <c r="B297" s="838"/>
      <c r="C297" s="841"/>
      <c r="D297" s="729"/>
      <c r="E297" s="843"/>
      <c r="F297" s="731"/>
      <c r="G297" s="731"/>
      <c r="H297" s="836"/>
      <c r="I297" s="731"/>
      <c r="J297" s="731"/>
      <c r="K297" s="731"/>
      <c r="L297" s="731"/>
      <c r="M297" s="70" t="str">
        <f>IFERROR(INDEX('Controles de Corrupción'!$C$10:$AZ$249,MATCH(A297,'Controles de Corrupción'!$B$10:$B$249,0),4),"")</f>
        <v/>
      </c>
      <c r="N297" s="70" t="str">
        <f>IFERROR(INDEX('Controles de Corrupción'!$C$10:$AZ$249,MATCH(A297,'Controles de Corrupción'!$B$10:$B$249,0),40),"")</f>
        <v/>
      </c>
      <c r="O297" s="70" t="str">
        <f>IFERROR(INDEX('Controles de Corrupción'!$C$10:$AZ$249,MATCH(A297,'Controles de Corrupción'!$B$10:$B$249,0),41),"")</f>
        <v/>
      </c>
      <c r="P297" s="70" t="str">
        <f>IFERROR(INDEX('Controles de Corrupción'!$C$10:$AZ$249,MATCH(A297,'Controles de Corrupción'!$B$10:$B$249,0),42),"")</f>
        <v/>
      </c>
      <c r="Q297" s="62" t="str">
        <f>IFERROR(INDEX('Controles de Corrupción'!$C$10:$AZ$249,MATCH(A297,'Controles de Corrupción'!$B$10:$B$249,0),47),"")</f>
        <v/>
      </c>
    </row>
    <row r="298" spans="1:17" ht="51.75" customHeight="1" x14ac:dyDescent="0.25">
      <c r="A298" s="118" t="s">
        <v>830</v>
      </c>
      <c r="B298" s="838"/>
      <c r="C298" s="841"/>
      <c r="D298" s="729"/>
      <c r="E298" s="843"/>
      <c r="F298" s="731"/>
      <c r="G298" s="731"/>
      <c r="H298" s="836"/>
      <c r="I298" s="731"/>
      <c r="J298" s="731"/>
      <c r="K298" s="731"/>
      <c r="L298" s="731"/>
      <c r="M298" s="70" t="str">
        <f>IFERROR(INDEX('Controles de Corrupción'!$C$10:$AZ$249,MATCH(A298,'Controles de Corrupción'!$B$10:$B$249,0),4),"")</f>
        <v/>
      </c>
      <c r="N298" s="70" t="str">
        <f>IFERROR(INDEX('Controles de Corrupción'!$C$10:$AZ$249,MATCH(A298,'Controles de Corrupción'!$B$10:$B$249,0),40),"")</f>
        <v/>
      </c>
      <c r="O298" s="70" t="str">
        <f>IFERROR(INDEX('Controles de Corrupción'!$C$10:$AZ$249,MATCH(A298,'Controles de Corrupción'!$B$10:$B$249,0),41),"")</f>
        <v/>
      </c>
      <c r="P298" s="70" t="str">
        <f>IFERROR(INDEX('Controles de Corrupción'!$C$10:$AZ$249,MATCH(A298,'Controles de Corrupción'!$B$10:$B$249,0),42),"")</f>
        <v/>
      </c>
      <c r="Q298" s="62" t="str">
        <f>IFERROR(INDEX('Controles de Corrupción'!$C$10:$AZ$249,MATCH(A298,'Controles de Corrupción'!$B$10:$B$249,0),47),"")</f>
        <v/>
      </c>
    </row>
    <row r="299" spans="1:17" ht="51.75" customHeight="1" x14ac:dyDescent="0.25">
      <c r="A299" s="118" t="s">
        <v>831</v>
      </c>
      <c r="B299" s="838"/>
      <c r="C299" s="841"/>
      <c r="D299" s="729"/>
      <c r="E299" s="843"/>
      <c r="F299" s="731"/>
      <c r="G299" s="731"/>
      <c r="H299" s="836"/>
      <c r="I299" s="731"/>
      <c r="J299" s="731"/>
      <c r="K299" s="731"/>
      <c r="L299" s="731"/>
      <c r="M299" s="70" t="str">
        <f>IFERROR(INDEX('Controles de Corrupción'!$C$10:$AZ$249,MATCH(A299,'Controles de Corrupción'!$B$10:$B$249,0),4),"")</f>
        <v/>
      </c>
      <c r="N299" s="70" t="str">
        <f>IFERROR(INDEX('Controles de Corrupción'!$C$10:$AZ$249,MATCH(A299,'Controles de Corrupción'!$B$10:$B$249,0),40),"")</f>
        <v/>
      </c>
      <c r="O299" s="70" t="str">
        <f>IFERROR(INDEX('Controles de Corrupción'!$C$10:$AZ$249,MATCH(A299,'Controles de Corrupción'!$B$10:$B$249,0),41),"")</f>
        <v/>
      </c>
      <c r="P299" s="70" t="str">
        <f>IFERROR(INDEX('Controles de Corrupción'!$C$10:$AZ$249,MATCH(A299,'Controles de Corrupción'!$B$10:$B$249,0),42),"")</f>
        <v/>
      </c>
      <c r="Q299" s="62" t="str">
        <f>IFERROR(INDEX('Controles de Corrupción'!$C$10:$AZ$249,MATCH(A299,'Controles de Corrupción'!$B$10:$B$249,0),47),"")</f>
        <v/>
      </c>
    </row>
    <row r="300" spans="1:17" ht="51.75" customHeight="1" x14ac:dyDescent="0.25">
      <c r="A300" s="118" t="s">
        <v>832</v>
      </c>
      <c r="B300" s="839"/>
      <c r="C300" s="841"/>
      <c r="D300" s="729"/>
      <c r="E300" s="843"/>
      <c r="F300" s="731"/>
      <c r="G300" s="731"/>
      <c r="H300" s="732"/>
      <c r="I300" s="731"/>
      <c r="J300" s="731"/>
      <c r="K300" s="731"/>
      <c r="L300" s="731"/>
      <c r="M300" s="70" t="str">
        <f>IFERROR(INDEX('Controles de Corrupción'!$C$10:$AZ$249,MATCH(A300,'Controles de Corrupción'!$B$10:$B$249,0),4),"")</f>
        <v/>
      </c>
      <c r="N300" s="70" t="str">
        <f>IFERROR(INDEX('Controles de Corrupción'!$C$10:$AZ$249,MATCH(A300,'Controles de Corrupción'!$B$10:$B$249,0),40),"")</f>
        <v/>
      </c>
      <c r="O300" s="70" t="str">
        <f>IFERROR(INDEX('Controles de Corrupción'!$C$10:$AZ$249,MATCH(A300,'Controles de Corrupción'!$B$10:$B$249,0),41),"")</f>
        <v/>
      </c>
      <c r="P300" s="70" t="str">
        <f>IFERROR(INDEX('Controles de Corrupción'!$C$10:$AZ$249,MATCH(A300,'Controles de Corrupción'!$B$10:$B$249,0),42),"")</f>
        <v/>
      </c>
      <c r="Q300" s="62" t="str">
        <f>IFERROR(INDEX('Controles de Corrupción'!$C$10:$AZ$249,MATCH(A300,'Controles de Corrupción'!$B$10:$B$249,0),47),"")</f>
        <v/>
      </c>
    </row>
    <row r="301" spans="1:17" ht="51.75" customHeight="1" x14ac:dyDescent="0.25">
      <c r="A301" s="118" t="s">
        <v>833</v>
      </c>
      <c r="B301" s="837"/>
      <c r="C301" s="840" t="str">
        <f>IFERROR(INDEX('Riesgos de Corrupción'!$B$11:$BN$100,MATCH('Mapa Riesgo Corrupción'!B301,'Riesgos de Corrupción'!$B$11:$B$100,0),2),"")</f>
        <v/>
      </c>
      <c r="D301" s="728" t="str">
        <f>IFERROR(INDEX('Riesgos de Corrupción'!$B$11:$BN$100,MATCH('Mapa Riesgo Corrupción'!B301,'Riesgos de Corrupción'!$B$11:$B$100,0),4),"")</f>
        <v/>
      </c>
      <c r="E301" s="842" t="str">
        <f>IFERROR(INDEX('Riesgos de Corrupción'!$B$11:$BN$100,MATCH('Mapa Riesgo Corrupción'!B301,'Riesgos de Corrupción'!$B$11:$B$100,0),5),"")</f>
        <v/>
      </c>
      <c r="F301" s="730" t="str">
        <f>IFERROR(INDEX('Riesgos de Corrupción'!$B$11:$BN$100,MATCH('Mapa Riesgo Corrupción'!B301,'Riesgos de Corrupción'!$B$11:$B$100,0),18),"")</f>
        <v/>
      </c>
      <c r="G301" s="730" t="str">
        <f>IFERROR(INDEX('Riesgos de Corrupción'!$B$11:$BN$100,MATCH('Mapa Riesgo Corrupción'!B301,'Riesgos de Corrupción'!$B$11:$B$100,0),63),"")</f>
        <v/>
      </c>
      <c r="H301" s="835" t="str">
        <f>IFERROR(INDEX('Riesgos de Corrupción'!$B$11:$BN$100,MATCH('Mapa Riesgo Corrupción'!B301,'Riesgos de Corrupción'!$B$11:$B$100,0),64),"")</f>
        <v/>
      </c>
      <c r="I301" s="730" t="str">
        <f>IFERROR(INDEX('Controles de Corrupción'!$C$10:$AZ$249,MATCH('Mapa Riesgo Corrupción'!B301,'Controles de Corrupción'!$C$10:$C$249,0),33),"")</f>
        <v/>
      </c>
      <c r="J301" s="730" t="str">
        <f>IFERROR(INDEX('Controles de Corrupción'!$C$10:$AZ$249,MATCH('Mapa Riesgo Corrupción'!B301,'Controles de Corrupción'!$C$10:$C$249,0),36),"")</f>
        <v/>
      </c>
      <c r="K301" s="730" t="str">
        <f>IFERROR(INDEX('Controles de Corrupción'!$C$10:$AZ$249,MATCH('Mapa Riesgo Corrupción'!B301,'Controles de Corrupción'!$C$10:$C$249,0),37),"")</f>
        <v/>
      </c>
      <c r="L301" s="730" t="str">
        <f>IFERROR(INDEX('Controles de Corrupción'!$C$10:$AZ$249,MATCH('Mapa Riesgo Corrupción'!B301,'Controles de Corrupción'!$C$10:$C$249,0),38),"")</f>
        <v/>
      </c>
      <c r="M301" s="70" t="str">
        <f>IFERROR(INDEX('Controles de Corrupción'!$C$10:$AZ$249,MATCH(A301,'Controles de Corrupción'!$B$10:$B$249,0),4),"")</f>
        <v/>
      </c>
      <c r="N301" s="70" t="str">
        <f>IFERROR(INDEX('Controles de Corrupción'!$C$10:$AZ$249,MATCH(A301,'Controles de Corrupción'!$B$10:$B$249,0),40),"")</f>
        <v/>
      </c>
      <c r="O301" s="70" t="str">
        <f>IFERROR(INDEX('Controles de Corrupción'!$C$10:$AZ$249,MATCH(A301,'Controles de Corrupción'!$B$10:$B$249,0),41),"")</f>
        <v/>
      </c>
      <c r="P301" s="70" t="str">
        <f>IFERROR(INDEX('Controles de Corrupción'!$C$10:$AZ$249,MATCH(A301,'Controles de Corrupción'!$B$10:$B$249,0),42),"")</f>
        <v/>
      </c>
      <c r="Q301" s="62" t="str">
        <f>IFERROR(INDEX('Controles de Corrupción'!$C$10:$AZ$249,MATCH(A301,'Controles de Corrupción'!$B$10:$B$249,0),47),"")</f>
        <v/>
      </c>
    </row>
    <row r="302" spans="1:17" ht="51.75" customHeight="1" x14ac:dyDescent="0.25">
      <c r="A302" s="118" t="s">
        <v>834</v>
      </c>
      <c r="B302" s="838"/>
      <c r="C302" s="841"/>
      <c r="D302" s="729"/>
      <c r="E302" s="843"/>
      <c r="F302" s="731"/>
      <c r="G302" s="731"/>
      <c r="H302" s="836"/>
      <c r="I302" s="731"/>
      <c r="J302" s="731"/>
      <c r="K302" s="731"/>
      <c r="L302" s="731"/>
      <c r="M302" s="70" t="str">
        <f>IFERROR(INDEX('Controles de Corrupción'!$C$10:$AZ$249,MATCH(A302,'Controles de Corrupción'!$B$10:$B$249,0),4),"")</f>
        <v/>
      </c>
      <c r="N302" s="70" t="str">
        <f>IFERROR(INDEX('Controles de Corrupción'!$C$10:$AZ$249,MATCH(A302,'Controles de Corrupción'!$B$10:$B$249,0),40),"")</f>
        <v/>
      </c>
      <c r="O302" s="70" t="str">
        <f>IFERROR(INDEX('Controles de Corrupción'!$C$10:$AZ$249,MATCH(A302,'Controles de Corrupción'!$B$10:$B$249,0),41),"")</f>
        <v/>
      </c>
      <c r="P302" s="70" t="str">
        <f>IFERROR(INDEX('Controles de Corrupción'!$C$10:$AZ$249,MATCH(A302,'Controles de Corrupción'!$B$10:$B$249,0),42),"")</f>
        <v/>
      </c>
      <c r="Q302" s="62" t="str">
        <f>IFERROR(INDEX('Controles de Corrupción'!$C$10:$AZ$249,MATCH(A302,'Controles de Corrupción'!$B$10:$B$249,0),47),"")</f>
        <v/>
      </c>
    </row>
    <row r="303" spans="1:17" ht="51.75" customHeight="1" x14ac:dyDescent="0.25">
      <c r="A303" s="118" t="s">
        <v>835</v>
      </c>
      <c r="B303" s="838"/>
      <c r="C303" s="841"/>
      <c r="D303" s="729"/>
      <c r="E303" s="843"/>
      <c r="F303" s="731"/>
      <c r="G303" s="731"/>
      <c r="H303" s="836"/>
      <c r="I303" s="731"/>
      <c r="J303" s="731"/>
      <c r="K303" s="731"/>
      <c r="L303" s="731"/>
      <c r="M303" s="70" t="str">
        <f>IFERROR(INDEX('Controles de Corrupción'!$C$10:$AZ$249,MATCH(A303,'Controles de Corrupción'!$B$10:$B$249,0),4),"")</f>
        <v/>
      </c>
      <c r="N303" s="70" t="str">
        <f>IFERROR(INDEX('Controles de Corrupción'!$C$10:$AZ$249,MATCH(A303,'Controles de Corrupción'!$B$10:$B$249,0),40),"")</f>
        <v/>
      </c>
      <c r="O303" s="70" t="str">
        <f>IFERROR(INDEX('Controles de Corrupción'!$C$10:$AZ$249,MATCH(A303,'Controles de Corrupción'!$B$10:$B$249,0),41),"")</f>
        <v/>
      </c>
      <c r="P303" s="70" t="str">
        <f>IFERROR(INDEX('Controles de Corrupción'!$C$10:$AZ$249,MATCH(A303,'Controles de Corrupción'!$B$10:$B$249,0),42),"")</f>
        <v/>
      </c>
      <c r="Q303" s="62" t="str">
        <f>IFERROR(INDEX('Controles de Corrupción'!$C$10:$AZ$249,MATCH(A303,'Controles de Corrupción'!$B$10:$B$249,0),47),"")</f>
        <v/>
      </c>
    </row>
    <row r="304" spans="1:17" ht="51.75" customHeight="1" x14ac:dyDescent="0.25">
      <c r="A304" s="118" t="s">
        <v>836</v>
      </c>
      <c r="B304" s="838"/>
      <c r="C304" s="841"/>
      <c r="D304" s="729"/>
      <c r="E304" s="843"/>
      <c r="F304" s="731"/>
      <c r="G304" s="731"/>
      <c r="H304" s="836"/>
      <c r="I304" s="731"/>
      <c r="J304" s="731"/>
      <c r="K304" s="731"/>
      <c r="L304" s="731"/>
      <c r="M304" s="70" t="str">
        <f>IFERROR(INDEX('Controles de Corrupción'!$C$10:$AZ$249,MATCH(A304,'Controles de Corrupción'!$B$10:$B$249,0),4),"")</f>
        <v/>
      </c>
      <c r="N304" s="70" t="str">
        <f>IFERROR(INDEX('Controles de Corrupción'!$C$10:$AZ$249,MATCH(A304,'Controles de Corrupción'!$B$10:$B$249,0),40),"")</f>
        <v/>
      </c>
      <c r="O304" s="70" t="str">
        <f>IFERROR(INDEX('Controles de Corrupción'!$C$10:$AZ$249,MATCH(A304,'Controles de Corrupción'!$B$10:$B$249,0),41),"")</f>
        <v/>
      </c>
      <c r="P304" s="70" t="str">
        <f>IFERROR(INDEX('Controles de Corrupción'!$C$10:$AZ$249,MATCH(A304,'Controles de Corrupción'!$B$10:$B$249,0),42),"")</f>
        <v/>
      </c>
      <c r="Q304" s="62" t="str">
        <f>IFERROR(INDEX('Controles de Corrupción'!$C$10:$AZ$249,MATCH(A304,'Controles de Corrupción'!$B$10:$B$249,0),47),"")</f>
        <v/>
      </c>
    </row>
    <row r="305" spans="1:17" ht="51.75" customHeight="1" x14ac:dyDescent="0.25">
      <c r="A305" s="118" t="s">
        <v>837</v>
      </c>
      <c r="B305" s="838"/>
      <c r="C305" s="841"/>
      <c r="D305" s="729"/>
      <c r="E305" s="843"/>
      <c r="F305" s="731"/>
      <c r="G305" s="731"/>
      <c r="H305" s="836"/>
      <c r="I305" s="731"/>
      <c r="J305" s="731"/>
      <c r="K305" s="731"/>
      <c r="L305" s="731"/>
      <c r="M305" s="70" t="str">
        <f>IFERROR(INDEX('Controles de Corrupción'!$C$10:$AZ$249,MATCH(A305,'Controles de Corrupción'!$B$10:$B$249,0),4),"")</f>
        <v/>
      </c>
      <c r="N305" s="70" t="str">
        <f>IFERROR(INDEX('Controles de Corrupción'!$C$10:$AZ$249,MATCH(A305,'Controles de Corrupción'!$B$10:$B$249,0),40),"")</f>
        <v/>
      </c>
      <c r="O305" s="70" t="str">
        <f>IFERROR(INDEX('Controles de Corrupción'!$C$10:$AZ$249,MATCH(A305,'Controles de Corrupción'!$B$10:$B$249,0),41),"")</f>
        <v/>
      </c>
      <c r="P305" s="70" t="str">
        <f>IFERROR(INDEX('Controles de Corrupción'!$C$10:$AZ$249,MATCH(A305,'Controles de Corrupción'!$B$10:$B$249,0),42),"")</f>
        <v/>
      </c>
      <c r="Q305" s="62" t="str">
        <f>IFERROR(INDEX('Controles de Corrupción'!$C$10:$AZ$249,MATCH(A305,'Controles de Corrupción'!$B$10:$B$249,0),47),"")</f>
        <v/>
      </c>
    </row>
    <row r="306" spans="1:17" ht="51.75" customHeight="1" x14ac:dyDescent="0.25">
      <c r="A306" s="118" t="s">
        <v>838</v>
      </c>
      <c r="B306" s="839"/>
      <c r="C306" s="841"/>
      <c r="D306" s="729"/>
      <c r="E306" s="843"/>
      <c r="F306" s="731"/>
      <c r="G306" s="731"/>
      <c r="H306" s="732"/>
      <c r="I306" s="731"/>
      <c r="J306" s="731"/>
      <c r="K306" s="731"/>
      <c r="L306" s="731"/>
      <c r="M306" s="70" t="str">
        <f>IFERROR(INDEX('Controles de Corrupción'!$C$10:$AZ$249,MATCH(A306,'Controles de Corrupción'!$B$10:$B$249,0),4),"")</f>
        <v/>
      </c>
      <c r="N306" s="70" t="str">
        <f>IFERROR(INDEX('Controles de Corrupción'!$C$10:$AZ$249,MATCH(A306,'Controles de Corrupción'!$B$10:$B$249,0),40),"")</f>
        <v/>
      </c>
      <c r="O306" s="70" t="str">
        <f>IFERROR(INDEX('Controles de Corrupción'!$C$10:$AZ$249,MATCH(A306,'Controles de Corrupción'!$B$10:$B$249,0),41),"")</f>
        <v/>
      </c>
      <c r="P306" s="70" t="str">
        <f>IFERROR(INDEX('Controles de Corrupción'!$C$10:$AZ$249,MATCH(A306,'Controles de Corrupción'!$B$10:$B$249,0),42),"")</f>
        <v/>
      </c>
      <c r="Q306" s="62" t="str">
        <f>IFERROR(INDEX('Controles de Corrupción'!$C$10:$AZ$249,MATCH(A306,'Controles de Corrupción'!$B$10:$B$249,0),47),"")</f>
        <v/>
      </c>
    </row>
    <row r="307" spans="1:17" ht="51.75" customHeight="1" x14ac:dyDescent="0.25">
      <c r="A307" s="118" t="s">
        <v>839</v>
      </c>
      <c r="B307" s="837"/>
      <c r="C307" s="840" t="str">
        <f>IFERROR(INDEX('Riesgos de Corrupción'!$B$11:$BN$100,MATCH('Mapa Riesgo Corrupción'!B307,'Riesgos de Corrupción'!$B$11:$B$100,0),2),"")</f>
        <v/>
      </c>
      <c r="D307" s="728" t="str">
        <f>IFERROR(INDEX('Riesgos de Corrupción'!$B$11:$BN$100,MATCH('Mapa Riesgo Corrupción'!B307,'Riesgos de Corrupción'!$B$11:$B$100,0),4),"")</f>
        <v/>
      </c>
      <c r="E307" s="842" t="str">
        <f>IFERROR(INDEX('Riesgos de Corrupción'!$B$11:$BN$100,MATCH('Mapa Riesgo Corrupción'!B307,'Riesgos de Corrupción'!$B$11:$B$100,0),5),"")</f>
        <v/>
      </c>
      <c r="F307" s="730" t="str">
        <f>IFERROR(INDEX('Riesgos de Corrupción'!$B$11:$BN$100,MATCH('Mapa Riesgo Corrupción'!B307,'Riesgos de Corrupción'!$B$11:$B$100,0),18),"")</f>
        <v/>
      </c>
      <c r="G307" s="730" t="str">
        <f>IFERROR(INDEX('Riesgos de Corrupción'!$B$11:$BN$100,MATCH('Mapa Riesgo Corrupción'!B307,'Riesgos de Corrupción'!$B$11:$B$100,0),63),"")</f>
        <v/>
      </c>
      <c r="H307" s="835" t="str">
        <f>IFERROR(INDEX('Riesgos de Corrupción'!$B$11:$BN$100,MATCH('Mapa Riesgo Corrupción'!B307,'Riesgos de Corrupción'!$B$11:$B$100,0),64),"")</f>
        <v/>
      </c>
      <c r="I307" s="730" t="str">
        <f>IFERROR(INDEX('Controles de Corrupción'!$C$10:$AZ$249,MATCH('Mapa Riesgo Corrupción'!B307,'Controles de Corrupción'!$C$10:$C$249,0),33),"")</f>
        <v/>
      </c>
      <c r="J307" s="730" t="str">
        <f>IFERROR(INDEX('Controles de Corrupción'!$C$10:$AZ$249,MATCH('Mapa Riesgo Corrupción'!B307,'Controles de Corrupción'!$C$10:$C$249,0),36),"")</f>
        <v/>
      </c>
      <c r="K307" s="730" t="str">
        <f>IFERROR(INDEX('Controles de Corrupción'!$C$10:$AZ$249,MATCH('Mapa Riesgo Corrupción'!B307,'Controles de Corrupción'!$C$10:$C$249,0),37),"")</f>
        <v/>
      </c>
      <c r="L307" s="730" t="str">
        <f>IFERROR(INDEX('Controles de Corrupción'!$C$10:$AZ$249,MATCH('Mapa Riesgo Corrupción'!B307,'Controles de Corrupción'!$C$10:$C$249,0),38),"")</f>
        <v/>
      </c>
      <c r="M307" s="70" t="str">
        <f>IFERROR(INDEX('Controles de Corrupción'!$C$10:$AZ$249,MATCH(A307,'Controles de Corrupción'!$B$10:$B$249,0),4),"")</f>
        <v/>
      </c>
      <c r="N307" s="70" t="str">
        <f>IFERROR(INDEX('Controles de Corrupción'!$C$10:$AZ$249,MATCH(A307,'Controles de Corrupción'!$B$10:$B$249,0),40),"")</f>
        <v/>
      </c>
      <c r="O307" s="70" t="str">
        <f>IFERROR(INDEX('Controles de Corrupción'!$C$10:$AZ$249,MATCH(A307,'Controles de Corrupción'!$B$10:$B$249,0),41),"")</f>
        <v/>
      </c>
      <c r="P307" s="70" t="str">
        <f>IFERROR(INDEX('Controles de Corrupción'!$C$10:$AZ$249,MATCH(A307,'Controles de Corrupción'!$B$10:$B$249,0),42),"")</f>
        <v/>
      </c>
      <c r="Q307" s="62" t="str">
        <f>IFERROR(INDEX('Controles de Corrupción'!$C$10:$AZ$249,MATCH(A307,'Controles de Corrupción'!$B$10:$B$249,0),47),"")</f>
        <v/>
      </c>
    </row>
    <row r="308" spans="1:17" ht="51.75" customHeight="1" x14ac:dyDescent="0.25">
      <c r="A308" s="118" t="s">
        <v>840</v>
      </c>
      <c r="B308" s="838"/>
      <c r="C308" s="841"/>
      <c r="D308" s="729"/>
      <c r="E308" s="843"/>
      <c r="F308" s="731"/>
      <c r="G308" s="731"/>
      <c r="H308" s="836"/>
      <c r="I308" s="731"/>
      <c r="J308" s="731"/>
      <c r="K308" s="731"/>
      <c r="L308" s="731"/>
      <c r="M308" s="70" t="str">
        <f>IFERROR(INDEX('Controles de Corrupción'!$C$10:$AZ$249,MATCH(A308,'Controles de Corrupción'!$B$10:$B$249,0),4),"")</f>
        <v/>
      </c>
      <c r="N308" s="70" t="str">
        <f>IFERROR(INDEX('Controles de Corrupción'!$C$10:$AZ$249,MATCH(A308,'Controles de Corrupción'!$B$10:$B$249,0),40),"")</f>
        <v/>
      </c>
      <c r="O308" s="70" t="str">
        <f>IFERROR(INDEX('Controles de Corrupción'!$C$10:$AZ$249,MATCH(A308,'Controles de Corrupción'!$B$10:$B$249,0),41),"")</f>
        <v/>
      </c>
      <c r="P308" s="70" t="str">
        <f>IFERROR(INDEX('Controles de Corrupción'!$C$10:$AZ$249,MATCH(A308,'Controles de Corrupción'!$B$10:$B$249,0),42),"")</f>
        <v/>
      </c>
      <c r="Q308" s="62" t="str">
        <f>IFERROR(INDEX('Controles de Corrupción'!$C$10:$AZ$249,MATCH(A308,'Controles de Corrupción'!$B$10:$B$249,0),47),"")</f>
        <v/>
      </c>
    </row>
    <row r="309" spans="1:17" ht="51.75" customHeight="1" x14ac:dyDescent="0.25">
      <c r="A309" s="118" t="s">
        <v>841</v>
      </c>
      <c r="B309" s="838"/>
      <c r="C309" s="841"/>
      <c r="D309" s="729"/>
      <c r="E309" s="843"/>
      <c r="F309" s="731"/>
      <c r="G309" s="731"/>
      <c r="H309" s="836"/>
      <c r="I309" s="731"/>
      <c r="J309" s="731"/>
      <c r="K309" s="731"/>
      <c r="L309" s="731"/>
      <c r="M309" s="70" t="str">
        <f>IFERROR(INDEX('Controles de Corrupción'!$C$10:$AZ$249,MATCH(A309,'Controles de Corrupción'!$B$10:$B$249,0),4),"")</f>
        <v/>
      </c>
      <c r="N309" s="70" t="str">
        <f>IFERROR(INDEX('Controles de Corrupción'!$C$10:$AZ$249,MATCH(A309,'Controles de Corrupción'!$B$10:$B$249,0),40),"")</f>
        <v/>
      </c>
      <c r="O309" s="70" t="str">
        <f>IFERROR(INDEX('Controles de Corrupción'!$C$10:$AZ$249,MATCH(A309,'Controles de Corrupción'!$B$10:$B$249,0),41),"")</f>
        <v/>
      </c>
      <c r="P309" s="70" t="str">
        <f>IFERROR(INDEX('Controles de Corrupción'!$C$10:$AZ$249,MATCH(A309,'Controles de Corrupción'!$B$10:$B$249,0),42),"")</f>
        <v/>
      </c>
      <c r="Q309" s="62" t="str">
        <f>IFERROR(INDEX('Controles de Corrupción'!$C$10:$AZ$249,MATCH(A309,'Controles de Corrupción'!$B$10:$B$249,0),47),"")</f>
        <v/>
      </c>
    </row>
    <row r="310" spans="1:17" ht="51.75" customHeight="1" x14ac:dyDescent="0.25">
      <c r="A310" s="118" t="s">
        <v>842</v>
      </c>
      <c r="B310" s="838"/>
      <c r="C310" s="841"/>
      <c r="D310" s="729"/>
      <c r="E310" s="843"/>
      <c r="F310" s="731"/>
      <c r="G310" s="731"/>
      <c r="H310" s="836"/>
      <c r="I310" s="731"/>
      <c r="J310" s="731"/>
      <c r="K310" s="731"/>
      <c r="L310" s="731"/>
      <c r="M310" s="70" t="str">
        <f>IFERROR(INDEX('Controles de Corrupción'!$C$10:$AZ$249,MATCH(A310,'Controles de Corrupción'!$B$10:$B$249,0),4),"")</f>
        <v/>
      </c>
      <c r="N310" s="70" t="str">
        <f>IFERROR(INDEX('Controles de Corrupción'!$C$10:$AZ$249,MATCH(A310,'Controles de Corrupción'!$B$10:$B$249,0),40),"")</f>
        <v/>
      </c>
      <c r="O310" s="70" t="str">
        <f>IFERROR(INDEX('Controles de Corrupción'!$C$10:$AZ$249,MATCH(A310,'Controles de Corrupción'!$B$10:$B$249,0),41),"")</f>
        <v/>
      </c>
      <c r="P310" s="70" t="str">
        <f>IFERROR(INDEX('Controles de Corrupción'!$C$10:$AZ$249,MATCH(A310,'Controles de Corrupción'!$B$10:$B$249,0),42),"")</f>
        <v/>
      </c>
      <c r="Q310" s="62" t="str">
        <f>IFERROR(INDEX('Controles de Corrupción'!$C$10:$AZ$249,MATCH(A310,'Controles de Corrupción'!$B$10:$B$249,0),47),"")</f>
        <v/>
      </c>
    </row>
    <row r="311" spans="1:17" ht="51.75" customHeight="1" x14ac:dyDescent="0.25">
      <c r="A311" s="118" t="s">
        <v>843</v>
      </c>
      <c r="B311" s="838"/>
      <c r="C311" s="841"/>
      <c r="D311" s="729"/>
      <c r="E311" s="843"/>
      <c r="F311" s="731"/>
      <c r="G311" s="731"/>
      <c r="H311" s="836"/>
      <c r="I311" s="731"/>
      <c r="J311" s="731"/>
      <c r="K311" s="731"/>
      <c r="L311" s="731"/>
      <c r="M311" s="70" t="str">
        <f>IFERROR(INDEX('Controles de Corrupción'!$C$10:$AZ$249,MATCH(A311,'Controles de Corrupción'!$B$10:$B$249,0),4),"")</f>
        <v/>
      </c>
      <c r="N311" s="70" t="str">
        <f>IFERROR(INDEX('Controles de Corrupción'!$C$10:$AZ$249,MATCH(A311,'Controles de Corrupción'!$B$10:$B$249,0),40),"")</f>
        <v/>
      </c>
      <c r="O311" s="70" t="str">
        <f>IFERROR(INDEX('Controles de Corrupción'!$C$10:$AZ$249,MATCH(A311,'Controles de Corrupción'!$B$10:$B$249,0),41),"")</f>
        <v/>
      </c>
      <c r="P311" s="70" t="str">
        <f>IFERROR(INDEX('Controles de Corrupción'!$C$10:$AZ$249,MATCH(A311,'Controles de Corrupción'!$B$10:$B$249,0),42),"")</f>
        <v/>
      </c>
      <c r="Q311" s="62" t="str">
        <f>IFERROR(INDEX('Controles de Corrupción'!$C$10:$AZ$249,MATCH(A311,'Controles de Corrupción'!$B$10:$B$249,0),47),"")</f>
        <v/>
      </c>
    </row>
    <row r="312" spans="1:17" ht="51.75" customHeight="1" x14ac:dyDescent="0.25">
      <c r="A312" s="118" t="s">
        <v>844</v>
      </c>
      <c r="B312" s="839"/>
      <c r="C312" s="841"/>
      <c r="D312" s="729"/>
      <c r="E312" s="843"/>
      <c r="F312" s="731"/>
      <c r="G312" s="731"/>
      <c r="H312" s="732"/>
      <c r="I312" s="731"/>
      <c r="J312" s="731"/>
      <c r="K312" s="731"/>
      <c r="L312" s="731"/>
      <c r="M312" s="70" t="str">
        <f>IFERROR(INDEX('Controles de Corrupción'!$C$10:$AZ$249,MATCH(A312,'Controles de Corrupción'!$B$10:$B$249,0),4),"")</f>
        <v/>
      </c>
      <c r="N312" s="70" t="str">
        <f>IFERROR(INDEX('Controles de Corrupción'!$C$10:$AZ$249,MATCH(A312,'Controles de Corrupción'!$B$10:$B$249,0),40),"")</f>
        <v/>
      </c>
      <c r="O312" s="70" t="str">
        <f>IFERROR(INDEX('Controles de Corrupción'!$C$10:$AZ$249,MATCH(A312,'Controles de Corrupción'!$B$10:$B$249,0),41),"")</f>
        <v/>
      </c>
      <c r="P312" s="70" t="str">
        <f>IFERROR(INDEX('Controles de Corrupción'!$C$10:$AZ$249,MATCH(A312,'Controles de Corrupción'!$B$10:$B$249,0),42),"")</f>
        <v/>
      </c>
      <c r="Q312" s="62" t="str">
        <f>IFERROR(INDEX('Controles de Corrupción'!$C$10:$AZ$249,MATCH(A312,'Controles de Corrupción'!$B$10:$B$249,0),47),"")</f>
        <v/>
      </c>
    </row>
    <row r="313" spans="1:17" ht="51.75" customHeight="1" x14ac:dyDescent="0.25">
      <c r="A313" s="118" t="s">
        <v>845</v>
      </c>
      <c r="B313" s="837"/>
      <c r="C313" s="840" t="str">
        <f>IFERROR(INDEX('Riesgos de Corrupción'!$B$11:$BN$100,MATCH('Mapa Riesgo Corrupción'!B313,'Riesgos de Corrupción'!$B$11:$B$100,0),2),"")</f>
        <v/>
      </c>
      <c r="D313" s="728" t="str">
        <f>IFERROR(INDEX('Riesgos de Corrupción'!$B$11:$BN$100,MATCH('Mapa Riesgo Corrupción'!B313,'Riesgos de Corrupción'!$B$11:$B$100,0),4),"")</f>
        <v/>
      </c>
      <c r="E313" s="842" t="str">
        <f>IFERROR(INDEX('Riesgos de Corrupción'!$B$11:$BN$100,MATCH('Mapa Riesgo Corrupción'!B313,'Riesgos de Corrupción'!$B$11:$B$100,0),5),"")</f>
        <v/>
      </c>
      <c r="F313" s="730" t="str">
        <f>IFERROR(INDEX('Riesgos de Corrupción'!$B$11:$BN$100,MATCH('Mapa Riesgo Corrupción'!B313,'Riesgos de Corrupción'!$B$11:$B$100,0),18),"")</f>
        <v/>
      </c>
      <c r="G313" s="730" t="str">
        <f>IFERROR(INDEX('Riesgos de Corrupción'!$B$11:$BN$100,MATCH('Mapa Riesgo Corrupción'!B313,'Riesgos de Corrupción'!$B$11:$B$100,0),63),"")</f>
        <v/>
      </c>
      <c r="H313" s="835" t="str">
        <f>IFERROR(INDEX('Riesgos de Corrupción'!$B$11:$BN$100,MATCH('Mapa Riesgo Corrupción'!B313,'Riesgos de Corrupción'!$B$11:$B$100,0),64),"")</f>
        <v/>
      </c>
      <c r="I313" s="730" t="str">
        <f>IFERROR(INDEX('Controles de Corrupción'!$C$10:$AZ$249,MATCH('Mapa Riesgo Corrupción'!B313,'Controles de Corrupción'!$C$10:$C$249,0),33),"")</f>
        <v/>
      </c>
      <c r="J313" s="730" t="str">
        <f>IFERROR(INDEX('Controles de Corrupción'!$C$10:$AZ$249,MATCH('Mapa Riesgo Corrupción'!B313,'Controles de Corrupción'!$C$10:$C$249,0),36),"")</f>
        <v/>
      </c>
      <c r="K313" s="730" t="str">
        <f>IFERROR(INDEX('Controles de Corrupción'!$C$10:$AZ$249,MATCH('Mapa Riesgo Corrupción'!B313,'Controles de Corrupción'!$C$10:$C$249,0),37),"")</f>
        <v/>
      </c>
      <c r="L313" s="730" t="str">
        <f>IFERROR(INDEX('Controles de Corrupción'!$C$10:$AZ$249,MATCH('Mapa Riesgo Corrupción'!B313,'Controles de Corrupción'!$C$10:$C$249,0),38),"")</f>
        <v/>
      </c>
      <c r="M313" s="70" t="str">
        <f>IFERROR(INDEX('Controles de Corrupción'!$C$10:$AZ$249,MATCH(A313,'Controles de Corrupción'!$B$10:$B$249,0),4),"")</f>
        <v/>
      </c>
      <c r="N313" s="70" t="str">
        <f>IFERROR(INDEX('Controles de Corrupción'!$C$10:$AZ$249,MATCH(A313,'Controles de Corrupción'!$B$10:$B$249,0),40),"")</f>
        <v/>
      </c>
      <c r="O313" s="70" t="str">
        <f>IFERROR(INDEX('Controles de Corrupción'!$C$10:$AZ$249,MATCH(A313,'Controles de Corrupción'!$B$10:$B$249,0),41),"")</f>
        <v/>
      </c>
      <c r="P313" s="70" t="str">
        <f>IFERROR(INDEX('Controles de Corrupción'!$C$10:$AZ$249,MATCH(A313,'Controles de Corrupción'!$B$10:$B$249,0),42),"")</f>
        <v/>
      </c>
      <c r="Q313" s="62" t="str">
        <f>IFERROR(INDEX('Controles de Corrupción'!$C$10:$AZ$249,MATCH(A313,'Controles de Corrupción'!$B$10:$B$249,0),47),"")</f>
        <v/>
      </c>
    </row>
    <row r="314" spans="1:17" ht="51.75" customHeight="1" x14ac:dyDescent="0.25">
      <c r="A314" s="118" t="s">
        <v>846</v>
      </c>
      <c r="B314" s="838"/>
      <c r="C314" s="841"/>
      <c r="D314" s="729"/>
      <c r="E314" s="843"/>
      <c r="F314" s="731"/>
      <c r="G314" s="731"/>
      <c r="H314" s="836"/>
      <c r="I314" s="731"/>
      <c r="J314" s="731"/>
      <c r="K314" s="731"/>
      <c r="L314" s="731"/>
      <c r="M314" s="70" t="str">
        <f>IFERROR(INDEX('Controles de Corrupción'!$C$10:$AZ$249,MATCH(A314,'Controles de Corrupción'!$B$10:$B$249,0),4),"")</f>
        <v/>
      </c>
      <c r="N314" s="70" t="str">
        <f>IFERROR(INDEX('Controles de Corrupción'!$C$10:$AZ$249,MATCH(A314,'Controles de Corrupción'!$B$10:$B$249,0),40),"")</f>
        <v/>
      </c>
      <c r="O314" s="70" t="str">
        <f>IFERROR(INDEX('Controles de Corrupción'!$C$10:$AZ$249,MATCH(A314,'Controles de Corrupción'!$B$10:$B$249,0),41),"")</f>
        <v/>
      </c>
      <c r="P314" s="70" t="str">
        <f>IFERROR(INDEX('Controles de Corrupción'!$C$10:$AZ$249,MATCH(A314,'Controles de Corrupción'!$B$10:$B$249,0),42),"")</f>
        <v/>
      </c>
      <c r="Q314" s="62" t="str">
        <f>IFERROR(INDEX('Controles de Corrupción'!$C$10:$AZ$249,MATCH(A314,'Controles de Corrupción'!$B$10:$B$249,0),47),"")</f>
        <v/>
      </c>
    </row>
    <row r="315" spans="1:17" ht="51.75" customHeight="1" x14ac:dyDescent="0.25">
      <c r="A315" s="118" t="s">
        <v>847</v>
      </c>
      <c r="B315" s="838"/>
      <c r="C315" s="841"/>
      <c r="D315" s="729"/>
      <c r="E315" s="843"/>
      <c r="F315" s="731"/>
      <c r="G315" s="731"/>
      <c r="H315" s="836"/>
      <c r="I315" s="731"/>
      <c r="J315" s="731"/>
      <c r="K315" s="731"/>
      <c r="L315" s="731"/>
      <c r="M315" s="70" t="str">
        <f>IFERROR(INDEX('Controles de Corrupción'!$C$10:$AZ$249,MATCH(A315,'Controles de Corrupción'!$B$10:$B$249,0),4),"")</f>
        <v/>
      </c>
      <c r="N315" s="70" t="str">
        <f>IFERROR(INDEX('Controles de Corrupción'!$C$10:$AZ$249,MATCH(A315,'Controles de Corrupción'!$B$10:$B$249,0),40),"")</f>
        <v/>
      </c>
      <c r="O315" s="70" t="str">
        <f>IFERROR(INDEX('Controles de Corrupción'!$C$10:$AZ$249,MATCH(A315,'Controles de Corrupción'!$B$10:$B$249,0),41),"")</f>
        <v/>
      </c>
      <c r="P315" s="70" t="str">
        <f>IFERROR(INDEX('Controles de Corrupción'!$C$10:$AZ$249,MATCH(A315,'Controles de Corrupción'!$B$10:$B$249,0),42),"")</f>
        <v/>
      </c>
      <c r="Q315" s="62" t="str">
        <f>IFERROR(INDEX('Controles de Corrupción'!$C$10:$AZ$249,MATCH(A315,'Controles de Corrupción'!$B$10:$B$249,0),47),"")</f>
        <v/>
      </c>
    </row>
    <row r="316" spans="1:17" ht="51.75" customHeight="1" x14ac:dyDescent="0.25">
      <c r="A316" s="118" t="s">
        <v>848</v>
      </c>
      <c r="B316" s="838"/>
      <c r="C316" s="841"/>
      <c r="D316" s="729"/>
      <c r="E316" s="843"/>
      <c r="F316" s="731"/>
      <c r="G316" s="731"/>
      <c r="H316" s="836"/>
      <c r="I316" s="731"/>
      <c r="J316" s="731"/>
      <c r="K316" s="731"/>
      <c r="L316" s="731"/>
      <c r="M316" s="70" t="str">
        <f>IFERROR(INDEX('Controles de Corrupción'!$C$10:$AZ$249,MATCH(A316,'Controles de Corrupción'!$B$10:$B$249,0),4),"")</f>
        <v/>
      </c>
      <c r="N316" s="70" t="str">
        <f>IFERROR(INDEX('Controles de Corrupción'!$C$10:$AZ$249,MATCH(A316,'Controles de Corrupción'!$B$10:$B$249,0),40),"")</f>
        <v/>
      </c>
      <c r="O316" s="70" t="str">
        <f>IFERROR(INDEX('Controles de Corrupción'!$C$10:$AZ$249,MATCH(A316,'Controles de Corrupción'!$B$10:$B$249,0),41),"")</f>
        <v/>
      </c>
      <c r="P316" s="70" t="str">
        <f>IFERROR(INDEX('Controles de Corrupción'!$C$10:$AZ$249,MATCH(A316,'Controles de Corrupción'!$B$10:$B$249,0),42),"")</f>
        <v/>
      </c>
      <c r="Q316" s="62" t="str">
        <f>IFERROR(INDEX('Controles de Corrupción'!$C$10:$AZ$249,MATCH(A316,'Controles de Corrupción'!$B$10:$B$249,0),47),"")</f>
        <v/>
      </c>
    </row>
    <row r="317" spans="1:17" ht="51.75" customHeight="1" x14ac:dyDescent="0.25">
      <c r="A317" s="118" t="s">
        <v>849</v>
      </c>
      <c r="B317" s="838"/>
      <c r="C317" s="841"/>
      <c r="D317" s="729"/>
      <c r="E317" s="843"/>
      <c r="F317" s="731"/>
      <c r="G317" s="731"/>
      <c r="H317" s="836"/>
      <c r="I317" s="731"/>
      <c r="J317" s="731"/>
      <c r="K317" s="731"/>
      <c r="L317" s="731"/>
      <c r="M317" s="70" t="str">
        <f>IFERROR(INDEX('Controles de Corrupción'!$C$10:$AZ$249,MATCH(A317,'Controles de Corrupción'!$B$10:$B$249,0),4),"")</f>
        <v/>
      </c>
      <c r="N317" s="70" t="str">
        <f>IFERROR(INDEX('Controles de Corrupción'!$C$10:$AZ$249,MATCH(A317,'Controles de Corrupción'!$B$10:$B$249,0),40),"")</f>
        <v/>
      </c>
      <c r="O317" s="70" t="str">
        <f>IFERROR(INDEX('Controles de Corrupción'!$C$10:$AZ$249,MATCH(A317,'Controles de Corrupción'!$B$10:$B$249,0),41),"")</f>
        <v/>
      </c>
      <c r="P317" s="70" t="str">
        <f>IFERROR(INDEX('Controles de Corrupción'!$C$10:$AZ$249,MATCH(A317,'Controles de Corrupción'!$B$10:$B$249,0),42),"")</f>
        <v/>
      </c>
      <c r="Q317" s="62" t="str">
        <f>IFERROR(INDEX('Controles de Corrupción'!$C$10:$AZ$249,MATCH(A317,'Controles de Corrupción'!$B$10:$B$249,0),47),"")</f>
        <v/>
      </c>
    </row>
    <row r="318" spans="1:17" ht="51.75" customHeight="1" x14ac:dyDescent="0.25">
      <c r="A318" s="118" t="s">
        <v>850</v>
      </c>
      <c r="B318" s="839"/>
      <c r="C318" s="841"/>
      <c r="D318" s="729"/>
      <c r="E318" s="843"/>
      <c r="F318" s="731"/>
      <c r="G318" s="731"/>
      <c r="H318" s="732"/>
      <c r="I318" s="731"/>
      <c r="J318" s="731"/>
      <c r="K318" s="731"/>
      <c r="L318" s="731"/>
      <c r="M318" s="70" t="str">
        <f>IFERROR(INDEX('Controles de Corrupción'!$C$10:$AZ$249,MATCH(A318,'Controles de Corrupción'!$B$10:$B$249,0),4),"")</f>
        <v/>
      </c>
      <c r="N318" s="70" t="str">
        <f>IFERROR(INDEX('Controles de Corrupción'!$C$10:$AZ$249,MATCH(A318,'Controles de Corrupción'!$B$10:$B$249,0),40),"")</f>
        <v/>
      </c>
      <c r="O318" s="70" t="str">
        <f>IFERROR(INDEX('Controles de Corrupción'!$C$10:$AZ$249,MATCH(A318,'Controles de Corrupción'!$B$10:$B$249,0),41),"")</f>
        <v/>
      </c>
      <c r="P318" s="70" t="str">
        <f>IFERROR(INDEX('Controles de Corrupción'!$C$10:$AZ$249,MATCH(A318,'Controles de Corrupción'!$B$10:$B$249,0),42),"")</f>
        <v/>
      </c>
      <c r="Q318" s="62" t="str">
        <f>IFERROR(INDEX('Controles de Corrupción'!$C$10:$AZ$249,MATCH(A318,'Controles de Corrupción'!$B$10:$B$249,0),47),"")</f>
        <v/>
      </c>
    </row>
    <row r="319" spans="1:17" ht="51.75" customHeight="1" x14ac:dyDescent="0.25">
      <c r="A319" s="118" t="s">
        <v>851</v>
      </c>
      <c r="B319" s="837"/>
      <c r="C319" s="840" t="str">
        <f>IFERROR(INDEX('Riesgos de Corrupción'!$B$11:$BN$100,MATCH('Mapa Riesgo Corrupción'!B319,'Riesgos de Corrupción'!$B$11:$B$100,0),2),"")</f>
        <v/>
      </c>
      <c r="D319" s="728" t="str">
        <f>IFERROR(INDEX('Riesgos de Corrupción'!$B$11:$BN$100,MATCH('Mapa Riesgo Corrupción'!B319,'Riesgos de Corrupción'!$B$11:$B$100,0),4),"")</f>
        <v/>
      </c>
      <c r="E319" s="842" t="str">
        <f>IFERROR(INDEX('Riesgos de Corrupción'!$B$11:$BN$100,MATCH('Mapa Riesgo Corrupción'!B319,'Riesgos de Corrupción'!$B$11:$B$100,0),5),"")</f>
        <v/>
      </c>
      <c r="F319" s="730" t="str">
        <f>IFERROR(INDEX('Riesgos de Corrupción'!$B$11:$BN$100,MATCH('Mapa Riesgo Corrupción'!B319,'Riesgos de Corrupción'!$B$11:$B$100,0),18),"")</f>
        <v/>
      </c>
      <c r="G319" s="730" t="str">
        <f>IFERROR(INDEX('Riesgos de Corrupción'!$B$11:$BN$100,MATCH('Mapa Riesgo Corrupción'!B319,'Riesgos de Corrupción'!$B$11:$B$100,0),63),"")</f>
        <v/>
      </c>
      <c r="H319" s="835" t="str">
        <f>IFERROR(INDEX('Riesgos de Corrupción'!$B$11:$BN$100,MATCH('Mapa Riesgo Corrupción'!B319,'Riesgos de Corrupción'!$B$11:$B$100,0),64),"")</f>
        <v/>
      </c>
      <c r="I319" s="730" t="str">
        <f>IFERROR(INDEX('Controles de Corrupción'!$C$10:$AZ$249,MATCH('Mapa Riesgo Corrupción'!B319,'Controles de Corrupción'!$C$10:$C$249,0),33),"")</f>
        <v/>
      </c>
      <c r="J319" s="730" t="str">
        <f>IFERROR(INDEX('Controles de Corrupción'!$C$10:$AZ$249,MATCH('Mapa Riesgo Corrupción'!B319,'Controles de Corrupción'!$C$10:$C$249,0),36),"")</f>
        <v/>
      </c>
      <c r="K319" s="730" t="str">
        <f>IFERROR(INDEX('Controles de Corrupción'!$C$10:$AZ$249,MATCH('Mapa Riesgo Corrupción'!B319,'Controles de Corrupción'!$C$10:$C$249,0),37),"")</f>
        <v/>
      </c>
      <c r="L319" s="730" t="str">
        <f>IFERROR(INDEX('Controles de Corrupción'!$C$10:$AZ$249,MATCH('Mapa Riesgo Corrupción'!B319,'Controles de Corrupción'!$C$10:$C$249,0),38),"")</f>
        <v/>
      </c>
      <c r="M319" s="70" t="str">
        <f>IFERROR(INDEX('Controles de Corrupción'!$C$10:$AZ$249,MATCH(A319,'Controles de Corrupción'!$B$10:$B$249,0),4),"")</f>
        <v/>
      </c>
      <c r="N319" s="70" t="str">
        <f>IFERROR(INDEX('Controles de Corrupción'!$C$10:$AZ$249,MATCH(A319,'Controles de Corrupción'!$B$10:$B$249,0),40),"")</f>
        <v/>
      </c>
      <c r="O319" s="70" t="str">
        <f>IFERROR(INDEX('Controles de Corrupción'!$C$10:$AZ$249,MATCH(A319,'Controles de Corrupción'!$B$10:$B$249,0),41),"")</f>
        <v/>
      </c>
      <c r="P319" s="70" t="str">
        <f>IFERROR(INDEX('Controles de Corrupción'!$C$10:$AZ$249,MATCH(A319,'Controles de Corrupción'!$B$10:$B$249,0),42),"")</f>
        <v/>
      </c>
      <c r="Q319" s="62" t="str">
        <f>IFERROR(INDEX('Controles de Corrupción'!$C$10:$AZ$249,MATCH(A319,'Controles de Corrupción'!$B$10:$B$249,0),47),"")</f>
        <v/>
      </c>
    </row>
    <row r="320" spans="1:17" ht="51.75" customHeight="1" x14ac:dyDescent="0.25">
      <c r="A320" s="118" t="s">
        <v>852</v>
      </c>
      <c r="B320" s="838"/>
      <c r="C320" s="841"/>
      <c r="D320" s="729"/>
      <c r="E320" s="843"/>
      <c r="F320" s="731"/>
      <c r="G320" s="731"/>
      <c r="H320" s="836"/>
      <c r="I320" s="731"/>
      <c r="J320" s="731"/>
      <c r="K320" s="731"/>
      <c r="L320" s="731"/>
      <c r="M320" s="70" t="str">
        <f>IFERROR(INDEX('Controles de Corrupción'!$C$10:$AZ$249,MATCH(A320,'Controles de Corrupción'!$B$10:$B$249,0),4),"")</f>
        <v/>
      </c>
      <c r="N320" s="70" t="str">
        <f>IFERROR(INDEX('Controles de Corrupción'!$C$10:$AZ$249,MATCH(A320,'Controles de Corrupción'!$B$10:$B$249,0),40),"")</f>
        <v/>
      </c>
      <c r="O320" s="70" t="str">
        <f>IFERROR(INDEX('Controles de Corrupción'!$C$10:$AZ$249,MATCH(A320,'Controles de Corrupción'!$B$10:$B$249,0),41),"")</f>
        <v/>
      </c>
      <c r="P320" s="70" t="str">
        <f>IFERROR(INDEX('Controles de Corrupción'!$C$10:$AZ$249,MATCH(A320,'Controles de Corrupción'!$B$10:$B$249,0),42),"")</f>
        <v/>
      </c>
      <c r="Q320" s="62" t="str">
        <f>IFERROR(INDEX('Controles de Corrupción'!$C$10:$AZ$249,MATCH(A320,'Controles de Corrupción'!$B$10:$B$249,0),47),"")</f>
        <v/>
      </c>
    </row>
    <row r="321" spans="1:17" ht="51.75" customHeight="1" x14ac:dyDescent="0.25">
      <c r="A321" s="118" t="s">
        <v>853</v>
      </c>
      <c r="B321" s="838"/>
      <c r="C321" s="841"/>
      <c r="D321" s="729"/>
      <c r="E321" s="843"/>
      <c r="F321" s="731"/>
      <c r="G321" s="731"/>
      <c r="H321" s="836"/>
      <c r="I321" s="731"/>
      <c r="J321" s="731"/>
      <c r="K321" s="731"/>
      <c r="L321" s="731"/>
      <c r="M321" s="70" t="str">
        <f>IFERROR(INDEX('Controles de Corrupción'!$C$10:$AZ$249,MATCH(A321,'Controles de Corrupción'!$B$10:$B$249,0),4),"")</f>
        <v/>
      </c>
      <c r="N321" s="70" t="str">
        <f>IFERROR(INDEX('Controles de Corrupción'!$C$10:$AZ$249,MATCH(A321,'Controles de Corrupción'!$B$10:$B$249,0),40),"")</f>
        <v/>
      </c>
      <c r="O321" s="70" t="str">
        <f>IFERROR(INDEX('Controles de Corrupción'!$C$10:$AZ$249,MATCH(A321,'Controles de Corrupción'!$B$10:$B$249,0),41),"")</f>
        <v/>
      </c>
      <c r="P321" s="70" t="str">
        <f>IFERROR(INDEX('Controles de Corrupción'!$C$10:$AZ$249,MATCH(A321,'Controles de Corrupción'!$B$10:$B$249,0),42),"")</f>
        <v/>
      </c>
      <c r="Q321" s="62" t="str">
        <f>IFERROR(INDEX('Controles de Corrupción'!$C$10:$AZ$249,MATCH(A321,'Controles de Corrupción'!$B$10:$B$249,0),47),"")</f>
        <v/>
      </c>
    </row>
    <row r="322" spans="1:17" ht="51.75" customHeight="1" x14ac:dyDescent="0.25">
      <c r="A322" s="118" t="s">
        <v>854</v>
      </c>
      <c r="B322" s="838"/>
      <c r="C322" s="841"/>
      <c r="D322" s="729"/>
      <c r="E322" s="843"/>
      <c r="F322" s="731"/>
      <c r="G322" s="731"/>
      <c r="H322" s="836"/>
      <c r="I322" s="731"/>
      <c r="J322" s="731"/>
      <c r="K322" s="731"/>
      <c r="L322" s="731"/>
      <c r="M322" s="70" t="str">
        <f>IFERROR(INDEX('Controles de Corrupción'!$C$10:$AZ$249,MATCH(A322,'Controles de Corrupción'!$B$10:$B$249,0),4),"")</f>
        <v/>
      </c>
      <c r="N322" s="70" t="str">
        <f>IFERROR(INDEX('Controles de Corrupción'!$C$10:$AZ$249,MATCH(A322,'Controles de Corrupción'!$B$10:$B$249,0),40),"")</f>
        <v/>
      </c>
      <c r="O322" s="70" t="str">
        <f>IFERROR(INDEX('Controles de Corrupción'!$C$10:$AZ$249,MATCH(A322,'Controles de Corrupción'!$B$10:$B$249,0),41),"")</f>
        <v/>
      </c>
      <c r="P322" s="70" t="str">
        <f>IFERROR(INDEX('Controles de Corrupción'!$C$10:$AZ$249,MATCH(A322,'Controles de Corrupción'!$B$10:$B$249,0),42),"")</f>
        <v/>
      </c>
      <c r="Q322" s="62" t="str">
        <f>IFERROR(INDEX('Controles de Corrupción'!$C$10:$AZ$249,MATCH(A322,'Controles de Corrupción'!$B$10:$B$249,0),47),"")</f>
        <v/>
      </c>
    </row>
    <row r="323" spans="1:17" ht="51.75" customHeight="1" x14ac:dyDescent="0.25">
      <c r="A323" s="118" t="s">
        <v>855</v>
      </c>
      <c r="B323" s="838"/>
      <c r="C323" s="841"/>
      <c r="D323" s="729"/>
      <c r="E323" s="843"/>
      <c r="F323" s="731"/>
      <c r="G323" s="731"/>
      <c r="H323" s="836"/>
      <c r="I323" s="731"/>
      <c r="J323" s="731"/>
      <c r="K323" s="731"/>
      <c r="L323" s="731"/>
      <c r="M323" s="70" t="str">
        <f>IFERROR(INDEX('Controles de Corrupción'!$C$10:$AZ$249,MATCH(A323,'Controles de Corrupción'!$B$10:$B$249,0),4),"")</f>
        <v/>
      </c>
      <c r="N323" s="70" t="str">
        <f>IFERROR(INDEX('Controles de Corrupción'!$C$10:$AZ$249,MATCH(A323,'Controles de Corrupción'!$B$10:$B$249,0),40),"")</f>
        <v/>
      </c>
      <c r="O323" s="70" t="str">
        <f>IFERROR(INDEX('Controles de Corrupción'!$C$10:$AZ$249,MATCH(A323,'Controles de Corrupción'!$B$10:$B$249,0),41),"")</f>
        <v/>
      </c>
      <c r="P323" s="70" t="str">
        <f>IFERROR(INDEX('Controles de Corrupción'!$C$10:$AZ$249,MATCH(A323,'Controles de Corrupción'!$B$10:$B$249,0),42),"")</f>
        <v/>
      </c>
      <c r="Q323" s="62" t="str">
        <f>IFERROR(INDEX('Controles de Corrupción'!$C$10:$AZ$249,MATCH(A323,'Controles de Corrupción'!$B$10:$B$249,0),47),"")</f>
        <v/>
      </c>
    </row>
    <row r="324" spans="1:17" ht="51.75" customHeight="1" x14ac:dyDescent="0.25">
      <c r="A324" s="118" t="s">
        <v>856</v>
      </c>
      <c r="B324" s="839"/>
      <c r="C324" s="841"/>
      <c r="D324" s="729"/>
      <c r="E324" s="843"/>
      <c r="F324" s="731"/>
      <c r="G324" s="731"/>
      <c r="H324" s="732"/>
      <c r="I324" s="731"/>
      <c r="J324" s="731"/>
      <c r="K324" s="731"/>
      <c r="L324" s="731"/>
      <c r="M324" s="70" t="str">
        <f>IFERROR(INDEX('Controles de Corrupción'!$C$10:$AZ$249,MATCH(A324,'Controles de Corrupción'!$B$10:$B$249,0),4),"")</f>
        <v/>
      </c>
      <c r="N324" s="70" t="str">
        <f>IFERROR(INDEX('Controles de Corrupción'!$C$10:$AZ$249,MATCH(A324,'Controles de Corrupción'!$B$10:$B$249,0),40),"")</f>
        <v/>
      </c>
      <c r="O324" s="70" t="str">
        <f>IFERROR(INDEX('Controles de Corrupción'!$C$10:$AZ$249,MATCH(A324,'Controles de Corrupción'!$B$10:$B$249,0),41),"")</f>
        <v/>
      </c>
      <c r="P324" s="70" t="str">
        <f>IFERROR(INDEX('Controles de Corrupción'!$C$10:$AZ$249,MATCH(A324,'Controles de Corrupción'!$B$10:$B$249,0),42),"")</f>
        <v/>
      </c>
      <c r="Q324" s="62" t="str">
        <f>IFERROR(INDEX('Controles de Corrupción'!$C$10:$AZ$249,MATCH(A324,'Controles de Corrupción'!$B$10:$B$249,0),47),"")</f>
        <v/>
      </c>
    </row>
    <row r="325" spans="1:17" ht="51.75" customHeight="1" x14ac:dyDescent="0.25">
      <c r="A325" s="118" t="s">
        <v>857</v>
      </c>
      <c r="B325" s="837"/>
      <c r="C325" s="840" t="str">
        <f>IFERROR(INDEX('Riesgos de Corrupción'!$B$11:$BN$100,MATCH('Mapa Riesgo Corrupción'!B325,'Riesgos de Corrupción'!$B$11:$B$100,0),2),"")</f>
        <v/>
      </c>
      <c r="D325" s="728" t="str">
        <f>IFERROR(INDEX('Riesgos de Corrupción'!$B$11:$BN$100,MATCH('Mapa Riesgo Corrupción'!B325,'Riesgos de Corrupción'!$B$11:$B$100,0),4),"")</f>
        <v/>
      </c>
      <c r="E325" s="842" t="str">
        <f>IFERROR(INDEX('Riesgos de Corrupción'!$B$11:$BN$100,MATCH('Mapa Riesgo Corrupción'!B325,'Riesgos de Corrupción'!$B$11:$B$100,0),5),"")</f>
        <v/>
      </c>
      <c r="F325" s="730" t="str">
        <f>IFERROR(INDEX('Riesgos de Corrupción'!$B$11:$BN$100,MATCH('Mapa Riesgo Corrupción'!B325,'Riesgos de Corrupción'!$B$11:$B$100,0),18),"")</f>
        <v/>
      </c>
      <c r="G325" s="730" t="str">
        <f>IFERROR(INDEX('Riesgos de Corrupción'!$B$11:$BN$100,MATCH('Mapa Riesgo Corrupción'!B325,'Riesgos de Corrupción'!$B$11:$B$100,0),63),"")</f>
        <v/>
      </c>
      <c r="H325" s="835" t="str">
        <f>IFERROR(INDEX('Riesgos de Corrupción'!$B$11:$BN$100,MATCH('Mapa Riesgo Corrupción'!B325,'Riesgos de Corrupción'!$B$11:$B$100,0),64),"")</f>
        <v/>
      </c>
      <c r="I325" s="730" t="str">
        <f>IFERROR(INDEX('Controles de Corrupción'!$C$10:$AZ$249,MATCH('Mapa Riesgo Corrupción'!B325,'Controles de Corrupción'!$C$10:$C$249,0),33),"")</f>
        <v/>
      </c>
      <c r="J325" s="730" t="str">
        <f>IFERROR(INDEX('Controles de Corrupción'!$C$10:$AZ$249,MATCH('Mapa Riesgo Corrupción'!B325,'Controles de Corrupción'!$C$10:$C$249,0),36),"")</f>
        <v/>
      </c>
      <c r="K325" s="730" t="str">
        <f>IFERROR(INDEX('Controles de Corrupción'!$C$10:$AZ$249,MATCH('Mapa Riesgo Corrupción'!B325,'Controles de Corrupción'!$C$10:$C$249,0),37),"")</f>
        <v/>
      </c>
      <c r="L325" s="730" t="str">
        <f>IFERROR(INDEX('Controles de Corrupción'!$C$10:$AZ$249,MATCH('Mapa Riesgo Corrupción'!B325,'Controles de Corrupción'!$C$10:$C$249,0),38),"")</f>
        <v/>
      </c>
      <c r="M325" s="70" t="str">
        <f>IFERROR(INDEX('Controles de Corrupción'!$C$10:$AZ$249,MATCH(A325,'Controles de Corrupción'!$B$10:$B$249,0),4),"")</f>
        <v/>
      </c>
      <c r="N325" s="70" t="str">
        <f>IFERROR(INDEX('Controles de Corrupción'!$C$10:$AZ$249,MATCH(A325,'Controles de Corrupción'!$B$10:$B$249,0),40),"")</f>
        <v/>
      </c>
      <c r="O325" s="70" t="str">
        <f>IFERROR(INDEX('Controles de Corrupción'!$C$10:$AZ$249,MATCH(A325,'Controles de Corrupción'!$B$10:$B$249,0),41),"")</f>
        <v/>
      </c>
      <c r="P325" s="70" t="str">
        <f>IFERROR(INDEX('Controles de Corrupción'!$C$10:$AZ$249,MATCH(A325,'Controles de Corrupción'!$B$10:$B$249,0),42),"")</f>
        <v/>
      </c>
      <c r="Q325" s="62" t="str">
        <f>IFERROR(INDEX('Controles de Corrupción'!$C$10:$AZ$249,MATCH(A325,'Controles de Corrupción'!$B$10:$B$249,0),47),"")</f>
        <v/>
      </c>
    </row>
    <row r="326" spans="1:17" ht="51.75" customHeight="1" x14ac:dyDescent="0.25">
      <c r="A326" s="118" t="s">
        <v>858</v>
      </c>
      <c r="B326" s="838"/>
      <c r="C326" s="841"/>
      <c r="D326" s="729"/>
      <c r="E326" s="843"/>
      <c r="F326" s="731"/>
      <c r="G326" s="731"/>
      <c r="H326" s="836"/>
      <c r="I326" s="731"/>
      <c r="J326" s="731"/>
      <c r="K326" s="731"/>
      <c r="L326" s="731"/>
      <c r="M326" s="70" t="str">
        <f>IFERROR(INDEX('Controles de Corrupción'!$C$10:$AZ$249,MATCH(A326,'Controles de Corrupción'!$B$10:$B$249,0),4),"")</f>
        <v/>
      </c>
      <c r="N326" s="70" t="str">
        <f>IFERROR(INDEX('Controles de Corrupción'!$C$10:$AZ$249,MATCH(A326,'Controles de Corrupción'!$B$10:$B$249,0),40),"")</f>
        <v/>
      </c>
      <c r="O326" s="70" t="str">
        <f>IFERROR(INDEX('Controles de Corrupción'!$C$10:$AZ$249,MATCH(A326,'Controles de Corrupción'!$B$10:$B$249,0),41),"")</f>
        <v/>
      </c>
      <c r="P326" s="70" t="str">
        <f>IFERROR(INDEX('Controles de Corrupción'!$C$10:$AZ$249,MATCH(A326,'Controles de Corrupción'!$B$10:$B$249,0),42),"")</f>
        <v/>
      </c>
      <c r="Q326" s="62" t="str">
        <f>IFERROR(INDEX('Controles de Corrupción'!$C$10:$AZ$249,MATCH(A326,'Controles de Corrupción'!$B$10:$B$249,0),47),"")</f>
        <v/>
      </c>
    </row>
    <row r="327" spans="1:17" ht="51.75" customHeight="1" x14ac:dyDescent="0.25">
      <c r="A327" s="118" t="s">
        <v>859</v>
      </c>
      <c r="B327" s="838"/>
      <c r="C327" s="841"/>
      <c r="D327" s="729"/>
      <c r="E327" s="843"/>
      <c r="F327" s="731"/>
      <c r="G327" s="731"/>
      <c r="H327" s="836"/>
      <c r="I327" s="731"/>
      <c r="J327" s="731"/>
      <c r="K327" s="731"/>
      <c r="L327" s="731"/>
      <c r="M327" s="70" t="str">
        <f>IFERROR(INDEX('Controles de Corrupción'!$C$10:$AZ$249,MATCH(A327,'Controles de Corrupción'!$B$10:$B$249,0),4),"")</f>
        <v/>
      </c>
      <c r="N327" s="70" t="str">
        <f>IFERROR(INDEX('Controles de Corrupción'!$C$10:$AZ$249,MATCH(A327,'Controles de Corrupción'!$B$10:$B$249,0),40),"")</f>
        <v/>
      </c>
      <c r="O327" s="70" t="str">
        <f>IFERROR(INDEX('Controles de Corrupción'!$C$10:$AZ$249,MATCH(A327,'Controles de Corrupción'!$B$10:$B$249,0),41),"")</f>
        <v/>
      </c>
      <c r="P327" s="70" t="str">
        <f>IFERROR(INDEX('Controles de Corrupción'!$C$10:$AZ$249,MATCH(A327,'Controles de Corrupción'!$B$10:$B$249,0),42),"")</f>
        <v/>
      </c>
      <c r="Q327" s="62" t="str">
        <f>IFERROR(INDEX('Controles de Corrupción'!$C$10:$AZ$249,MATCH(A327,'Controles de Corrupción'!$B$10:$B$249,0),47),"")</f>
        <v/>
      </c>
    </row>
    <row r="328" spans="1:17" ht="51.75" customHeight="1" x14ac:dyDescent="0.25">
      <c r="A328" s="118" t="s">
        <v>860</v>
      </c>
      <c r="B328" s="838"/>
      <c r="C328" s="841"/>
      <c r="D328" s="729"/>
      <c r="E328" s="843"/>
      <c r="F328" s="731"/>
      <c r="G328" s="731"/>
      <c r="H328" s="836"/>
      <c r="I328" s="731"/>
      <c r="J328" s="731"/>
      <c r="K328" s="731"/>
      <c r="L328" s="731"/>
      <c r="M328" s="70" t="str">
        <f>IFERROR(INDEX('Controles de Corrupción'!$C$10:$AZ$249,MATCH(A328,'Controles de Corrupción'!$B$10:$B$249,0),4),"")</f>
        <v/>
      </c>
      <c r="N328" s="70" t="str">
        <f>IFERROR(INDEX('Controles de Corrupción'!$C$10:$AZ$249,MATCH(A328,'Controles de Corrupción'!$B$10:$B$249,0),40),"")</f>
        <v/>
      </c>
      <c r="O328" s="70" t="str">
        <f>IFERROR(INDEX('Controles de Corrupción'!$C$10:$AZ$249,MATCH(A328,'Controles de Corrupción'!$B$10:$B$249,0),41),"")</f>
        <v/>
      </c>
      <c r="P328" s="70" t="str">
        <f>IFERROR(INDEX('Controles de Corrupción'!$C$10:$AZ$249,MATCH(A328,'Controles de Corrupción'!$B$10:$B$249,0),42),"")</f>
        <v/>
      </c>
      <c r="Q328" s="62" t="str">
        <f>IFERROR(INDEX('Controles de Corrupción'!$C$10:$AZ$249,MATCH(A328,'Controles de Corrupción'!$B$10:$B$249,0),47),"")</f>
        <v/>
      </c>
    </row>
    <row r="329" spans="1:17" ht="51.75" customHeight="1" x14ac:dyDescent="0.25">
      <c r="A329" s="118" t="s">
        <v>861</v>
      </c>
      <c r="B329" s="838"/>
      <c r="C329" s="841"/>
      <c r="D329" s="729"/>
      <c r="E329" s="843"/>
      <c r="F329" s="731"/>
      <c r="G329" s="731"/>
      <c r="H329" s="836"/>
      <c r="I329" s="731"/>
      <c r="J329" s="731"/>
      <c r="K329" s="731"/>
      <c r="L329" s="731"/>
      <c r="M329" s="70" t="str">
        <f>IFERROR(INDEX('Controles de Corrupción'!$C$10:$AZ$249,MATCH(A329,'Controles de Corrupción'!$B$10:$B$249,0),4),"")</f>
        <v/>
      </c>
      <c r="N329" s="70" t="str">
        <f>IFERROR(INDEX('Controles de Corrupción'!$C$10:$AZ$249,MATCH(A329,'Controles de Corrupción'!$B$10:$B$249,0),40),"")</f>
        <v/>
      </c>
      <c r="O329" s="70" t="str">
        <f>IFERROR(INDEX('Controles de Corrupción'!$C$10:$AZ$249,MATCH(A329,'Controles de Corrupción'!$B$10:$B$249,0),41),"")</f>
        <v/>
      </c>
      <c r="P329" s="70" t="str">
        <f>IFERROR(INDEX('Controles de Corrupción'!$C$10:$AZ$249,MATCH(A329,'Controles de Corrupción'!$B$10:$B$249,0),42),"")</f>
        <v/>
      </c>
      <c r="Q329" s="62" t="str">
        <f>IFERROR(INDEX('Controles de Corrupción'!$C$10:$AZ$249,MATCH(A329,'Controles de Corrupción'!$B$10:$B$249,0),47),"")</f>
        <v/>
      </c>
    </row>
    <row r="330" spans="1:17" ht="51.75" customHeight="1" x14ac:dyDescent="0.25">
      <c r="A330" s="118" t="s">
        <v>862</v>
      </c>
      <c r="B330" s="839"/>
      <c r="C330" s="841"/>
      <c r="D330" s="729"/>
      <c r="E330" s="843"/>
      <c r="F330" s="731"/>
      <c r="G330" s="731"/>
      <c r="H330" s="732"/>
      <c r="I330" s="731"/>
      <c r="J330" s="731"/>
      <c r="K330" s="731"/>
      <c r="L330" s="731"/>
      <c r="M330" s="70" t="str">
        <f>IFERROR(INDEX('Controles de Corrupción'!$C$10:$AZ$249,MATCH(A330,'Controles de Corrupción'!$B$10:$B$249,0),4),"")</f>
        <v/>
      </c>
      <c r="N330" s="70" t="str">
        <f>IFERROR(INDEX('Controles de Corrupción'!$C$10:$AZ$249,MATCH(A330,'Controles de Corrupción'!$B$10:$B$249,0),40),"")</f>
        <v/>
      </c>
      <c r="O330" s="70" t="str">
        <f>IFERROR(INDEX('Controles de Corrupción'!$C$10:$AZ$249,MATCH(A330,'Controles de Corrupción'!$B$10:$B$249,0),41),"")</f>
        <v/>
      </c>
      <c r="P330" s="70" t="str">
        <f>IFERROR(INDEX('Controles de Corrupción'!$C$10:$AZ$249,MATCH(A330,'Controles de Corrupción'!$B$10:$B$249,0),42),"")</f>
        <v/>
      </c>
      <c r="Q330" s="62" t="str">
        <f>IFERROR(INDEX('Controles de Corrupción'!$C$10:$AZ$249,MATCH(A330,'Controles de Corrupción'!$B$10:$B$249,0),47),"")</f>
        <v/>
      </c>
    </row>
    <row r="331" spans="1:17" ht="51.75" customHeight="1" x14ac:dyDescent="0.25">
      <c r="A331" s="118" t="s">
        <v>863</v>
      </c>
      <c r="B331" s="837"/>
      <c r="C331" s="840" t="str">
        <f>IFERROR(INDEX('Riesgos de Corrupción'!$B$11:$BN$100,MATCH('Mapa Riesgo Corrupción'!B331,'Riesgos de Corrupción'!$B$11:$B$100,0),2),"")</f>
        <v/>
      </c>
      <c r="D331" s="728" t="str">
        <f>IFERROR(INDEX('Riesgos de Corrupción'!$B$11:$BN$100,MATCH('Mapa Riesgo Corrupción'!B331,'Riesgos de Corrupción'!$B$11:$B$100,0),4),"")</f>
        <v/>
      </c>
      <c r="E331" s="842" t="str">
        <f>IFERROR(INDEX('Riesgos de Corrupción'!$B$11:$BN$100,MATCH('Mapa Riesgo Corrupción'!B331,'Riesgos de Corrupción'!$B$11:$B$100,0),5),"")</f>
        <v/>
      </c>
      <c r="F331" s="730" t="str">
        <f>IFERROR(INDEX('Riesgos de Corrupción'!$B$11:$BN$100,MATCH('Mapa Riesgo Corrupción'!B331,'Riesgos de Corrupción'!$B$11:$B$100,0),18),"")</f>
        <v/>
      </c>
      <c r="G331" s="730" t="str">
        <f>IFERROR(INDEX('Riesgos de Corrupción'!$B$11:$BN$100,MATCH('Mapa Riesgo Corrupción'!B331,'Riesgos de Corrupción'!$B$11:$B$100,0),63),"")</f>
        <v/>
      </c>
      <c r="H331" s="835" t="str">
        <f>IFERROR(INDEX('Riesgos de Corrupción'!$B$11:$BN$100,MATCH('Mapa Riesgo Corrupción'!B331,'Riesgos de Corrupción'!$B$11:$B$100,0),64),"")</f>
        <v/>
      </c>
      <c r="I331" s="730" t="str">
        <f>IFERROR(INDEX('Controles de Corrupción'!$C$10:$AZ$249,MATCH('Mapa Riesgo Corrupción'!B331,'Controles de Corrupción'!$C$10:$C$249,0),33),"")</f>
        <v/>
      </c>
      <c r="J331" s="730" t="str">
        <f>IFERROR(INDEX('Controles de Corrupción'!$C$10:$AZ$249,MATCH('Mapa Riesgo Corrupción'!B331,'Controles de Corrupción'!$C$10:$C$249,0),36),"")</f>
        <v/>
      </c>
      <c r="K331" s="730" t="str">
        <f>IFERROR(INDEX('Controles de Corrupción'!$C$10:$AZ$249,MATCH('Mapa Riesgo Corrupción'!B331,'Controles de Corrupción'!$C$10:$C$249,0),37),"")</f>
        <v/>
      </c>
      <c r="L331" s="730" t="str">
        <f>IFERROR(INDEX('Controles de Corrupción'!$C$10:$AZ$249,MATCH('Mapa Riesgo Corrupción'!B331,'Controles de Corrupción'!$C$10:$C$249,0),38),"")</f>
        <v/>
      </c>
      <c r="M331" s="70" t="str">
        <f>IFERROR(INDEX('Controles de Corrupción'!$C$10:$AZ$249,MATCH(A331,'Controles de Corrupción'!$B$10:$B$249,0),4),"")</f>
        <v/>
      </c>
      <c r="N331" s="70" t="str">
        <f>IFERROR(INDEX('Controles de Corrupción'!$C$10:$AZ$249,MATCH(A331,'Controles de Corrupción'!$B$10:$B$249,0),40),"")</f>
        <v/>
      </c>
      <c r="O331" s="70" t="str">
        <f>IFERROR(INDEX('Controles de Corrupción'!$C$10:$AZ$249,MATCH(A331,'Controles de Corrupción'!$B$10:$B$249,0),41),"")</f>
        <v/>
      </c>
      <c r="P331" s="70" t="str">
        <f>IFERROR(INDEX('Controles de Corrupción'!$C$10:$AZ$249,MATCH(A331,'Controles de Corrupción'!$B$10:$B$249,0),42),"")</f>
        <v/>
      </c>
      <c r="Q331" s="62" t="str">
        <f>IFERROR(INDEX('Controles de Corrupción'!$C$10:$AZ$249,MATCH(A331,'Controles de Corrupción'!$B$10:$B$249,0),47),"")</f>
        <v/>
      </c>
    </row>
    <row r="332" spans="1:17" ht="51.75" customHeight="1" x14ac:dyDescent="0.25">
      <c r="A332" s="118" t="s">
        <v>864</v>
      </c>
      <c r="B332" s="838"/>
      <c r="C332" s="841"/>
      <c r="D332" s="729"/>
      <c r="E332" s="843"/>
      <c r="F332" s="731"/>
      <c r="G332" s="731"/>
      <c r="H332" s="836"/>
      <c r="I332" s="731"/>
      <c r="J332" s="731"/>
      <c r="K332" s="731"/>
      <c r="L332" s="731"/>
      <c r="M332" s="70" t="str">
        <f>IFERROR(INDEX('Controles de Corrupción'!$C$10:$AZ$249,MATCH(A332,'Controles de Corrupción'!$B$10:$B$249,0),4),"")</f>
        <v/>
      </c>
      <c r="N332" s="70" t="str">
        <f>IFERROR(INDEX('Controles de Corrupción'!$C$10:$AZ$249,MATCH(A332,'Controles de Corrupción'!$B$10:$B$249,0),40),"")</f>
        <v/>
      </c>
      <c r="O332" s="70" t="str">
        <f>IFERROR(INDEX('Controles de Corrupción'!$C$10:$AZ$249,MATCH(A332,'Controles de Corrupción'!$B$10:$B$249,0),41),"")</f>
        <v/>
      </c>
      <c r="P332" s="70" t="str">
        <f>IFERROR(INDEX('Controles de Corrupción'!$C$10:$AZ$249,MATCH(A332,'Controles de Corrupción'!$B$10:$B$249,0),42),"")</f>
        <v/>
      </c>
      <c r="Q332" s="62" t="str">
        <f>IFERROR(INDEX('Controles de Corrupción'!$C$10:$AZ$249,MATCH(A332,'Controles de Corrupción'!$B$10:$B$249,0),47),"")</f>
        <v/>
      </c>
    </row>
    <row r="333" spans="1:17" ht="51.75" customHeight="1" x14ac:dyDescent="0.25">
      <c r="A333" s="118" t="s">
        <v>865</v>
      </c>
      <c r="B333" s="838"/>
      <c r="C333" s="841"/>
      <c r="D333" s="729"/>
      <c r="E333" s="843"/>
      <c r="F333" s="731"/>
      <c r="G333" s="731"/>
      <c r="H333" s="836"/>
      <c r="I333" s="731"/>
      <c r="J333" s="731"/>
      <c r="K333" s="731"/>
      <c r="L333" s="731"/>
      <c r="M333" s="70" t="str">
        <f>IFERROR(INDEX('Controles de Corrupción'!$C$10:$AZ$249,MATCH(A333,'Controles de Corrupción'!$B$10:$B$249,0),4),"")</f>
        <v/>
      </c>
      <c r="N333" s="70" t="str">
        <f>IFERROR(INDEX('Controles de Corrupción'!$C$10:$AZ$249,MATCH(A333,'Controles de Corrupción'!$B$10:$B$249,0),40),"")</f>
        <v/>
      </c>
      <c r="O333" s="70" t="str">
        <f>IFERROR(INDEX('Controles de Corrupción'!$C$10:$AZ$249,MATCH(A333,'Controles de Corrupción'!$B$10:$B$249,0),41),"")</f>
        <v/>
      </c>
      <c r="P333" s="70" t="str">
        <f>IFERROR(INDEX('Controles de Corrupción'!$C$10:$AZ$249,MATCH(A333,'Controles de Corrupción'!$B$10:$B$249,0),42),"")</f>
        <v/>
      </c>
      <c r="Q333" s="62" t="str">
        <f>IFERROR(INDEX('Controles de Corrupción'!$C$10:$AZ$249,MATCH(A333,'Controles de Corrupción'!$B$10:$B$249,0),47),"")</f>
        <v/>
      </c>
    </row>
    <row r="334" spans="1:17" ht="51.75" customHeight="1" x14ac:dyDescent="0.25">
      <c r="A334" s="118" t="s">
        <v>866</v>
      </c>
      <c r="B334" s="838"/>
      <c r="C334" s="841"/>
      <c r="D334" s="729"/>
      <c r="E334" s="843"/>
      <c r="F334" s="731"/>
      <c r="G334" s="731"/>
      <c r="H334" s="836"/>
      <c r="I334" s="731"/>
      <c r="J334" s="731"/>
      <c r="K334" s="731"/>
      <c r="L334" s="731"/>
      <c r="M334" s="70" t="str">
        <f>IFERROR(INDEX('Controles de Corrupción'!$C$10:$AZ$249,MATCH(A334,'Controles de Corrupción'!$B$10:$B$249,0),4),"")</f>
        <v/>
      </c>
      <c r="N334" s="70" t="str">
        <f>IFERROR(INDEX('Controles de Corrupción'!$C$10:$AZ$249,MATCH(A334,'Controles de Corrupción'!$B$10:$B$249,0),40),"")</f>
        <v/>
      </c>
      <c r="O334" s="70" t="str">
        <f>IFERROR(INDEX('Controles de Corrupción'!$C$10:$AZ$249,MATCH(A334,'Controles de Corrupción'!$B$10:$B$249,0),41),"")</f>
        <v/>
      </c>
      <c r="P334" s="70" t="str">
        <f>IFERROR(INDEX('Controles de Corrupción'!$C$10:$AZ$249,MATCH(A334,'Controles de Corrupción'!$B$10:$B$249,0),42),"")</f>
        <v/>
      </c>
      <c r="Q334" s="62" t="str">
        <f>IFERROR(INDEX('Controles de Corrupción'!$C$10:$AZ$249,MATCH(A334,'Controles de Corrupción'!$B$10:$B$249,0),47),"")</f>
        <v/>
      </c>
    </row>
    <row r="335" spans="1:17" ht="51.75" customHeight="1" x14ac:dyDescent="0.25">
      <c r="A335" s="118" t="s">
        <v>867</v>
      </c>
      <c r="B335" s="838"/>
      <c r="C335" s="841"/>
      <c r="D335" s="729"/>
      <c r="E335" s="843"/>
      <c r="F335" s="731"/>
      <c r="G335" s="731"/>
      <c r="H335" s="836"/>
      <c r="I335" s="731"/>
      <c r="J335" s="731"/>
      <c r="K335" s="731"/>
      <c r="L335" s="731"/>
      <c r="M335" s="70" t="str">
        <f>IFERROR(INDEX('Controles de Corrupción'!$C$10:$AZ$249,MATCH(A335,'Controles de Corrupción'!$B$10:$B$249,0),4),"")</f>
        <v/>
      </c>
      <c r="N335" s="70" t="str">
        <f>IFERROR(INDEX('Controles de Corrupción'!$C$10:$AZ$249,MATCH(A335,'Controles de Corrupción'!$B$10:$B$249,0),40),"")</f>
        <v/>
      </c>
      <c r="O335" s="70" t="str">
        <f>IFERROR(INDEX('Controles de Corrupción'!$C$10:$AZ$249,MATCH(A335,'Controles de Corrupción'!$B$10:$B$249,0),41),"")</f>
        <v/>
      </c>
      <c r="P335" s="70" t="str">
        <f>IFERROR(INDEX('Controles de Corrupción'!$C$10:$AZ$249,MATCH(A335,'Controles de Corrupción'!$B$10:$B$249,0),42),"")</f>
        <v/>
      </c>
      <c r="Q335" s="62" t="str">
        <f>IFERROR(INDEX('Controles de Corrupción'!$C$10:$AZ$249,MATCH(A335,'Controles de Corrupción'!$B$10:$B$249,0),47),"")</f>
        <v/>
      </c>
    </row>
    <row r="336" spans="1:17" ht="51.75" customHeight="1" x14ac:dyDescent="0.25">
      <c r="A336" s="118" t="s">
        <v>868</v>
      </c>
      <c r="B336" s="839"/>
      <c r="C336" s="841"/>
      <c r="D336" s="729"/>
      <c r="E336" s="843"/>
      <c r="F336" s="731"/>
      <c r="G336" s="731"/>
      <c r="H336" s="732"/>
      <c r="I336" s="731"/>
      <c r="J336" s="731"/>
      <c r="K336" s="731"/>
      <c r="L336" s="731"/>
      <c r="M336" s="70" t="str">
        <f>IFERROR(INDEX('Controles de Corrupción'!$C$10:$AZ$249,MATCH(A336,'Controles de Corrupción'!$B$10:$B$249,0),4),"")</f>
        <v/>
      </c>
      <c r="N336" s="70" t="str">
        <f>IFERROR(INDEX('Controles de Corrupción'!$C$10:$AZ$249,MATCH(A336,'Controles de Corrupción'!$B$10:$B$249,0),40),"")</f>
        <v/>
      </c>
      <c r="O336" s="70" t="str">
        <f>IFERROR(INDEX('Controles de Corrupción'!$C$10:$AZ$249,MATCH(A336,'Controles de Corrupción'!$B$10:$B$249,0),41),"")</f>
        <v/>
      </c>
      <c r="P336" s="70" t="str">
        <f>IFERROR(INDEX('Controles de Corrupción'!$C$10:$AZ$249,MATCH(A336,'Controles de Corrupción'!$B$10:$B$249,0),42),"")</f>
        <v/>
      </c>
      <c r="Q336" s="62" t="str">
        <f>IFERROR(INDEX('Controles de Corrupción'!$C$10:$AZ$249,MATCH(A336,'Controles de Corrupción'!$B$10:$B$249,0),47),"")</f>
        <v/>
      </c>
    </row>
    <row r="337" spans="1:17" ht="51.75" customHeight="1" x14ac:dyDescent="0.25">
      <c r="A337" s="118" t="s">
        <v>869</v>
      </c>
      <c r="B337" s="837"/>
      <c r="C337" s="840" t="str">
        <f>IFERROR(INDEX('Riesgos de Corrupción'!$B$11:$BN$100,MATCH('Mapa Riesgo Corrupción'!B337,'Riesgos de Corrupción'!$B$11:$B$100,0),2),"")</f>
        <v/>
      </c>
      <c r="D337" s="728" t="str">
        <f>IFERROR(INDEX('Riesgos de Corrupción'!$B$11:$BN$100,MATCH('Mapa Riesgo Corrupción'!B337,'Riesgos de Corrupción'!$B$11:$B$100,0),4),"")</f>
        <v/>
      </c>
      <c r="E337" s="842" t="str">
        <f>IFERROR(INDEX('Riesgos de Corrupción'!$B$11:$BN$100,MATCH('Mapa Riesgo Corrupción'!B337,'Riesgos de Corrupción'!$B$11:$B$100,0),5),"")</f>
        <v/>
      </c>
      <c r="F337" s="730" t="str">
        <f>IFERROR(INDEX('Riesgos de Corrupción'!$B$11:$BN$100,MATCH('Mapa Riesgo Corrupción'!B337,'Riesgos de Corrupción'!$B$11:$B$100,0),18),"")</f>
        <v/>
      </c>
      <c r="G337" s="730" t="str">
        <f>IFERROR(INDEX('Riesgos de Corrupción'!$B$11:$BN$100,MATCH('Mapa Riesgo Corrupción'!B337,'Riesgos de Corrupción'!$B$11:$B$100,0),63),"")</f>
        <v/>
      </c>
      <c r="H337" s="835" t="str">
        <f>IFERROR(INDEX('Riesgos de Corrupción'!$B$11:$BN$100,MATCH('Mapa Riesgo Corrupción'!B337,'Riesgos de Corrupción'!$B$11:$B$100,0),64),"")</f>
        <v/>
      </c>
      <c r="I337" s="730" t="str">
        <f>IFERROR(INDEX('Controles de Corrupción'!$C$10:$AZ$249,MATCH('Mapa Riesgo Corrupción'!B337,'Controles de Corrupción'!$C$10:$C$249,0),33),"")</f>
        <v/>
      </c>
      <c r="J337" s="730" t="str">
        <f>IFERROR(INDEX('Controles de Corrupción'!$C$10:$AZ$249,MATCH('Mapa Riesgo Corrupción'!B337,'Controles de Corrupción'!$C$10:$C$249,0),36),"")</f>
        <v/>
      </c>
      <c r="K337" s="730" t="str">
        <f>IFERROR(INDEX('Controles de Corrupción'!$C$10:$AZ$249,MATCH('Mapa Riesgo Corrupción'!B337,'Controles de Corrupción'!$C$10:$C$249,0),37),"")</f>
        <v/>
      </c>
      <c r="L337" s="730" t="str">
        <f>IFERROR(INDEX('Controles de Corrupción'!$C$10:$AZ$249,MATCH('Mapa Riesgo Corrupción'!B337,'Controles de Corrupción'!$C$10:$C$249,0),38),"")</f>
        <v/>
      </c>
      <c r="M337" s="70" t="str">
        <f>IFERROR(INDEX('Controles de Corrupción'!$C$10:$AZ$249,MATCH(A337,'Controles de Corrupción'!$B$10:$B$249,0),4),"")</f>
        <v/>
      </c>
      <c r="N337" s="70" t="str">
        <f>IFERROR(INDEX('Controles de Corrupción'!$C$10:$AZ$249,MATCH(A337,'Controles de Corrupción'!$B$10:$B$249,0),40),"")</f>
        <v/>
      </c>
      <c r="O337" s="70" t="str">
        <f>IFERROR(INDEX('Controles de Corrupción'!$C$10:$AZ$249,MATCH(A337,'Controles de Corrupción'!$B$10:$B$249,0),41),"")</f>
        <v/>
      </c>
      <c r="P337" s="70" t="str">
        <f>IFERROR(INDEX('Controles de Corrupción'!$C$10:$AZ$249,MATCH(A337,'Controles de Corrupción'!$B$10:$B$249,0),42),"")</f>
        <v/>
      </c>
      <c r="Q337" s="62" t="str">
        <f>IFERROR(INDEX('Controles de Corrupción'!$C$10:$AZ$249,MATCH(A337,'Controles de Corrupción'!$B$10:$B$249,0),47),"")</f>
        <v/>
      </c>
    </row>
    <row r="338" spans="1:17" ht="51.75" customHeight="1" x14ac:dyDescent="0.25">
      <c r="A338" s="118" t="s">
        <v>870</v>
      </c>
      <c r="B338" s="838"/>
      <c r="C338" s="841"/>
      <c r="D338" s="729"/>
      <c r="E338" s="843"/>
      <c r="F338" s="731"/>
      <c r="G338" s="731"/>
      <c r="H338" s="836"/>
      <c r="I338" s="731"/>
      <c r="J338" s="731"/>
      <c r="K338" s="731"/>
      <c r="L338" s="731"/>
      <c r="M338" s="70" t="str">
        <f>IFERROR(INDEX('Controles de Corrupción'!$C$10:$AZ$249,MATCH(A338,'Controles de Corrupción'!$B$10:$B$249,0),4),"")</f>
        <v/>
      </c>
      <c r="N338" s="70" t="str">
        <f>IFERROR(INDEX('Controles de Corrupción'!$C$10:$AZ$249,MATCH(A338,'Controles de Corrupción'!$B$10:$B$249,0),40),"")</f>
        <v/>
      </c>
      <c r="O338" s="70" t="str">
        <f>IFERROR(INDEX('Controles de Corrupción'!$C$10:$AZ$249,MATCH(A338,'Controles de Corrupción'!$B$10:$B$249,0),41),"")</f>
        <v/>
      </c>
      <c r="P338" s="70" t="str">
        <f>IFERROR(INDEX('Controles de Corrupción'!$C$10:$AZ$249,MATCH(A338,'Controles de Corrupción'!$B$10:$B$249,0),42),"")</f>
        <v/>
      </c>
      <c r="Q338" s="62" t="str">
        <f>IFERROR(INDEX('Controles de Corrupción'!$C$10:$AZ$249,MATCH(A338,'Controles de Corrupción'!$B$10:$B$249,0),47),"")</f>
        <v/>
      </c>
    </row>
    <row r="339" spans="1:17" ht="51.75" customHeight="1" x14ac:dyDescent="0.25">
      <c r="A339" s="118" t="s">
        <v>871</v>
      </c>
      <c r="B339" s="838"/>
      <c r="C339" s="841"/>
      <c r="D339" s="729"/>
      <c r="E339" s="843"/>
      <c r="F339" s="731"/>
      <c r="G339" s="731"/>
      <c r="H339" s="836"/>
      <c r="I339" s="731"/>
      <c r="J339" s="731"/>
      <c r="K339" s="731"/>
      <c r="L339" s="731"/>
      <c r="M339" s="70" t="str">
        <f>IFERROR(INDEX('Controles de Corrupción'!$C$10:$AZ$249,MATCH(A339,'Controles de Corrupción'!$B$10:$B$249,0),4),"")</f>
        <v/>
      </c>
      <c r="N339" s="70" t="str">
        <f>IFERROR(INDEX('Controles de Corrupción'!$C$10:$AZ$249,MATCH(A339,'Controles de Corrupción'!$B$10:$B$249,0),40),"")</f>
        <v/>
      </c>
      <c r="O339" s="70" t="str">
        <f>IFERROR(INDEX('Controles de Corrupción'!$C$10:$AZ$249,MATCH(A339,'Controles de Corrupción'!$B$10:$B$249,0),41),"")</f>
        <v/>
      </c>
      <c r="P339" s="70" t="str">
        <f>IFERROR(INDEX('Controles de Corrupción'!$C$10:$AZ$249,MATCH(A339,'Controles de Corrupción'!$B$10:$B$249,0),42),"")</f>
        <v/>
      </c>
      <c r="Q339" s="62" t="str">
        <f>IFERROR(INDEX('Controles de Corrupción'!$C$10:$AZ$249,MATCH(A339,'Controles de Corrupción'!$B$10:$B$249,0),47),"")</f>
        <v/>
      </c>
    </row>
    <row r="340" spans="1:17" ht="51.75" customHeight="1" x14ac:dyDescent="0.25">
      <c r="A340" s="118" t="s">
        <v>872</v>
      </c>
      <c r="B340" s="838"/>
      <c r="C340" s="841"/>
      <c r="D340" s="729"/>
      <c r="E340" s="843"/>
      <c r="F340" s="731"/>
      <c r="G340" s="731"/>
      <c r="H340" s="836"/>
      <c r="I340" s="731"/>
      <c r="J340" s="731"/>
      <c r="K340" s="731"/>
      <c r="L340" s="731"/>
      <c r="M340" s="70" t="str">
        <f>IFERROR(INDEX('Controles de Corrupción'!$C$10:$AZ$249,MATCH(A340,'Controles de Corrupción'!$B$10:$B$249,0),4),"")</f>
        <v/>
      </c>
      <c r="N340" s="70" t="str">
        <f>IFERROR(INDEX('Controles de Corrupción'!$C$10:$AZ$249,MATCH(A340,'Controles de Corrupción'!$B$10:$B$249,0),40),"")</f>
        <v/>
      </c>
      <c r="O340" s="70" t="str">
        <f>IFERROR(INDEX('Controles de Corrupción'!$C$10:$AZ$249,MATCH(A340,'Controles de Corrupción'!$B$10:$B$249,0),41),"")</f>
        <v/>
      </c>
      <c r="P340" s="70" t="str">
        <f>IFERROR(INDEX('Controles de Corrupción'!$C$10:$AZ$249,MATCH(A340,'Controles de Corrupción'!$B$10:$B$249,0),42),"")</f>
        <v/>
      </c>
      <c r="Q340" s="62" t="str">
        <f>IFERROR(INDEX('Controles de Corrupción'!$C$10:$AZ$249,MATCH(A340,'Controles de Corrupción'!$B$10:$B$249,0),47),"")</f>
        <v/>
      </c>
    </row>
    <row r="341" spans="1:17" ht="51.75" customHeight="1" x14ac:dyDescent="0.25">
      <c r="A341" s="118" t="s">
        <v>873</v>
      </c>
      <c r="B341" s="838"/>
      <c r="C341" s="841"/>
      <c r="D341" s="729"/>
      <c r="E341" s="843"/>
      <c r="F341" s="731"/>
      <c r="G341" s="731"/>
      <c r="H341" s="836"/>
      <c r="I341" s="731"/>
      <c r="J341" s="731"/>
      <c r="K341" s="731"/>
      <c r="L341" s="731"/>
      <c r="M341" s="70" t="str">
        <f>IFERROR(INDEX('Controles de Corrupción'!$C$10:$AZ$249,MATCH(A341,'Controles de Corrupción'!$B$10:$B$249,0),4),"")</f>
        <v/>
      </c>
      <c r="N341" s="70" t="str">
        <f>IFERROR(INDEX('Controles de Corrupción'!$C$10:$AZ$249,MATCH(A341,'Controles de Corrupción'!$B$10:$B$249,0),40),"")</f>
        <v/>
      </c>
      <c r="O341" s="70" t="str">
        <f>IFERROR(INDEX('Controles de Corrupción'!$C$10:$AZ$249,MATCH(A341,'Controles de Corrupción'!$B$10:$B$249,0),41),"")</f>
        <v/>
      </c>
      <c r="P341" s="70" t="str">
        <f>IFERROR(INDEX('Controles de Corrupción'!$C$10:$AZ$249,MATCH(A341,'Controles de Corrupción'!$B$10:$B$249,0),42),"")</f>
        <v/>
      </c>
      <c r="Q341" s="62" t="str">
        <f>IFERROR(INDEX('Controles de Corrupción'!$C$10:$AZ$249,MATCH(A341,'Controles de Corrupción'!$B$10:$B$249,0),47),"")</f>
        <v/>
      </c>
    </row>
    <row r="342" spans="1:17" ht="51.75" customHeight="1" x14ac:dyDescent="0.25">
      <c r="A342" s="118" t="s">
        <v>874</v>
      </c>
      <c r="B342" s="839"/>
      <c r="C342" s="841"/>
      <c r="D342" s="729"/>
      <c r="E342" s="843"/>
      <c r="F342" s="731"/>
      <c r="G342" s="731"/>
      <c r="H342" s="732"/>
      <c r="I342" s="731"/>
      <c r="J342" s="731"/>
      <c r="K342" s="731"/>
      <c r="L342" s="731"/>
      <c r="M342" s="70" t="str">
        <f>IFERROR(INDEX('Controles de Corrupción'!$C$10:$AZ$249,MATCH(A342,'Controles de Corrupción'!$B$10:$B$249,0),4),"")</f>
        <v/>
      </c>
      <c r="N342" s="70" t="str">
        <f>IFERROR(INDEX('Controles de Corrupción'!$C$10:$AZ$249,MATCH(A342,'Controles de Corrupción'!$B$10:$B$249,0),40),"")</f>
        <v/>
      </c>
      <c r="O342" s="70" t="str">
        <f>IFERROR(INDEX('Controles de Corrupción'!$C$10:$AZ$249,MATCH(A342,'Controles de Corrupción'!$B$10:$B$249,0),41),"")</f>
        <v/>
      </c>
      <c r="P342" s="70" t="str">
        <f>IFERROR(INDEX('Controles de Corrupción'!$C$10:$AZ$249,MATCH(A342,'Controles de Corrupción'!$B$10:$B$249,0),42),"")</f>
        <v/>
      </c>
      <c r="Q342" s="62" t="str">
        <f>IFERROR(INDEX('Controles de Corrupción'!$C$10:$AZ$249,MATCH(A342,'Controles de Corrupción'!$B$10:$B$249,0),47),"")</f>
        <v/>
      </c>
    </row>
    <row r="343" spans="1:17" ht="51.75" customHeight="1" x14ac:dyDescent="0.25">
      <c r="A343" s="118" t="s">
        <v>875</v>
      </c>
      <c r="B343" s="837"/>
      <c r="C343" s="840" t="str">
        <f>IFERROR(INDEX('Riesgos de Corrupción'!$B$11:$BN$100,MATCH('Mapa Riesgo Corrupción'!B343,'Riesgos de Corrupción'!$B$11:$B$100,0),2),"")</f>
        <v/>
      </c>
      <c r="D343" s="728" t="str">
        <f>IFERROR(INDEX('Riesgos de Corrupción'!$B$11:$BN$100,MATCH('Mapa Riesgo Corrupción'!B343,'Riesgos de Corrupción'!$B$11:$B$100,0),4),"")</f>
        <v/>
      </c>
      <c r="E343" s="842" t="str">
        <f>IFERROR(INDEX('Riesgos de Corrupción'!$B$11:$BN$100,MATCH('Mapa Riesgo Corrupción'!B343,'Riesgos de Corrupción'!$B$11:$B$100,0),5),"")</f>
        <v/>
      </c>
      <c r="F343" s="730" t="str">
        <f>IFERROR(INDEX('Riesgos de Corrupción'!$B$11:$BN$100,MATCH('Mapa Riesgo Corrupción'!B343,'Riesgos de Corrupción'!$B$11:$B$100,0),18),"")</f>
        <v/>
      </c>
      <c r="G343" s="730" t="str">
        <f>IFERROR(INDEX('Riesgos de Corrupción'!$B$11:$BN$100,MATCH('Mapa Riesgo Corrupción'!B343,'Riesgos de Corrupción'!$B$11:$B$100,0),63),"")</f>
        <v/>
      </c>
      <c r="H343" s="835" t="str">
        <f>IFERROR(INDEX('Riesgos de Corrupción'!$B$11:$BN$100,MATCH('Mapa Riesgo Corrupción'!B343,'Riesgos de Corrupción'!$B$11:$B$100,0),64),"")</f>
        <v/>
      </c>
      <c r="I343" s="730" t="str">
        <f>IFERROR(INDEX('Controles de Corrupción'!$C$10:$AZ$249,MATCH('Mapa Riesgo Corrupción'!B343,'Controles de Corrupción'!$C$10:$C$249,0),33),"")</f>
        <v/>
      </c>
      <c r="J343" s="730" t="str">
        <f>IFERROR(INDEX('Controles de Corrupción'!$C$10:$AZ$249,MATCH('Mapa Riesgo Corrupción'!B343,'Controles de Corrupción'!$C$10:$C$249,0),36),"")</f>
        <v/>
      </c>
      <c r="K343" s="730" t="str">
        <f>IFERROR(INDEX('Controles de Corrupción'!$C$10:$AZ$249,MATCH('Mapa Riesgo Corrupción'!B343,'Controles de Corrupción'!$C$10:$C$249,0),37),"")</f>
        <v/>
      </c>
      <c r="L343" s="730" t="str">
        <f>IFERROR(INDEX('Controles de Corrupción'!$C$10:$AZ$249,MATCH('Mapa Riesgo Corrupción'!B343,'Controles de Corrupción'!$C$10:$C$249,0),38),"")</f>
        <v/>
      </c>
      <c r="M343" s="70" t="str">
        <f>IFERROR(INDEX('Controles de Corrupción'!$C$10:$AZ$249,MATCH(A343,'Controles de Corrupción'!$B$10:$B$249,0),4),"")</f>
        <v/>
      </c>
      <c r="N343" s="70" t="str">
        <f>IFERROR(INDEX('Controles de Corrupción'!$C$10:$AZ$249,MATCH(A343,'Controles de Corrupción'!$B$10:$B$249,0),40),"")</f>
        <v/>
      </c>
      <c r="O343" s="70" t="str">
        <f>IFERROR(INDEX('Controles de Corrupción'!$C$10:$AZ$249,MATCH(A343,'Controles de Corrupción'!$B$10:$B$249,0),41),"")</f>
        <v/>
      </c>
      <c r="P343" s="70" t="str">
        <f>IFERROR(INDEX('Controles de Corrupción'!$C$10:$AZ$249,MATCH(A343,'Controles de Corrupción'!$B$10:$B$249,0),42),"")</f>
        <v/>
      </c>
      <c r="Q343" s="62" t="str">
        <f>IFERROR(INDEX('Controles de Corrupción'!$C$10:$AZ$249,MATCH(A343,'Controles de Corrupción'!$B$10:$B$249,0),47),"")</f>
        <v/>
      </c>
    </row>
    <row r="344" spans="1:17" ht="51.75" customHeight="1" x14ac:dyDescent="0.25">
      <c r="A344" s="118" t="s">
        <v>876</v>
      </c>
      <c r="B344" s="838"/>
      <c r="C344" s="841"/>
      <c r="D344" s="729"/>
      <c r="E344" s="843"/>
      <c r="F344" s="731"/>
      <c r="G344" s="731"/>
      <c r="H344" s="836"/>
      <c r="I344" s="731"/>
      <c r="J344" s="731"/>
      <c r="K344" s="731"/>
      <c r="L344" s="731"/>
      <c r="M344" s="70" t="str">
        <f>IFERROR(INDEX('Controles de Corrupción'!$C$10:$AZ$249,MATCH(A344,'Controles de Corrupción'!$B$10:$B$249,0),4),"")</f>
        <v/>
      </c>
      <c r="N344" s="70" t="str">
        <f>IFERROR(INDEX('Controles de Corrupción'!$C$10:$AZ$249,MATCH(A344,'Controles de Corrupción'!$B$10:$B$249,0),40),"")</f>
        <v/>
      </c>
      <c r="O344" s="70" t="str">
        <f>IFERROR(INDEX('Controles de Corrupción'!$C$10:$AZ$249,MATCH(A344,'Controles de Corrupción'!$B$10:$B$249,0),41),"")</f>
        <v/>
      </c>
      <c r="P344" s="70" t="str">
        <f>IFERROR(INDEX('Controles de Corrupción'!$C$10:$AZ$249,MATCH(A344,'Controles de Corrupción'!$B$10:$B$249,0),42),"")</f>
        <v/>
      </c>
      <c r="Q344" s="62" t="str">
        <f>IFERROR(INDEX('Controles de Corrupción'!$C$10:$AZ$249,MATCH(A344,'Controles de Corrupción'!$B$10:$B$249,0),47),"")</f>
        <v/>
      </c>
    </row>
    <row r="345" spans="1:17" ht="51.75" customHeight="1" x14ac:dyDescent="0.25">
      <c r="A345" s="118" t="s">
        <v>877</v>
      </c>
      <c r="B345" s="838"/>
      <c r="C345" s="841"/>
      <c r="D345" s="729"/>
      <c r="E345" s="843"/>
      <c r="F345" s="731"/>
      <c r="G345" s="731"/>
      <c r="H345" s="836"/>
      <c r="I345" s="731"/>
      <c r="J345" s="731"/>
      <c r="K345" s="731"/>
      <c r="L345" s="731"/>
      <c r="M345" s="70" t="str">
        <f>IFERROR(INDEX('Controles de Corrupción'!$C$10:$AZ$249,MATCH(A345,'Controles de Corrupción'!$B$10:$B$249,0),4),"")</f>
        <v/>
      </c>
      <c r="N345" s="70" t="str">
        <f>IFERROR(INDEX('Controles de Corrupción'!$C$10:$AZ$249,MATCH(A345,'Controles de Corrupción'!$B$10:$B$249,0),40),"")</f>
        <v/>
      </c>
      <c r="O345" s="70" t="str">
        <f>IFERROR(INDEX('Controles de Corrupción'!$C$10:$AZ$249,MATCH(A345,'Controles de Corrupción'!$B$10:$B$249,0),41),"")</f>
        <v/>
      </c>
      <c r="P345" s="70" t="str">
        <f>IFERROR(INDEX('Controles de Corrupción'!$C$10:$AZ$249,MATCH(A345,'Controles de Corrupción'!$B$10:$B$249,0),42),"")</f>
        <v/>
      </c>
      <c r="Q345" s="62" t="str">
        <f>IFERROR(INDEX('Controles de Corrupción'!$C$10:$AZ$249,MATCH(A345,'Controles de Corrupción'!$B$10:$B$249,0),47),"")</f>
        <v/>
      </c>
    </row>
    <row r="346" spans="1:17" ht="51.75" customHeight="1" x14ac:dyDescent="0.25">
      <c r="A346" s="118" t="s">
        <v>878</v>
      </c>
      <c r="B346" s="838"/>
      <c r="C346" s="841"/>
      <c r="D346" s="729"/>
      <c r="E346" s="843"/>
      <c r="F346" s="731"/>
      <c r="G346" s="731"/>
      <c r="H346" s="836"/>
      <c r="I346" s="731"/>
      <c r="J346" s="731"/>
      <c r="K346" s="731"/>
      <c r="L346" s="731"/>
      <c r="M346" s="70" t="str">
        <f>IFERROR(INDEX('Controles de Corrupción'!$C$10:$AZ$249,MATCH(A346,'Controles de Corrupción'!$B$10:$B$249,0),4),"")</f>
        <v/>
      </c>
      <c r="N346" s="70" t="str">
        <f>IFERROR(INDEX('Controles de Corrupción'!$C$10:$AZ$249,MATCH(A346,'Controles de Corrupción'!$B$10:$B$249,0),40),"")</f>
        <v/>
      </c>
      <c r="O346" s="70" t="str">
        <f>IFERROR(INDEX('Controles de Corrupción'!$C$10:$AZ$249,MATCH(A346,'Controles de Corrupción'!$B$10:$B$249,0),41),"")</f>
        <v/>
      </c>
      <c r="P346" s="70" t="str">
        <f>IFERROR(INDEX('Controles de Corrupción'!$C$10:$AZ$249,MATCH(A346,'Controles de Corrupción'!$B$10:$B$249,0),42),"")</f>
        <v/>
      </c>
      <c r="Q346" s="62" t="str">
        <f>IFERROR(INDEX('Controles de Corrupción'!$C$10:$AZ$249,MATCH(A346,'Controles de Corrupción'!$B$10:$B$249,0),47),"")</f>
        <v/>
      </c>
    </row>
    <row r="347" spans="1:17" ht="51.75" customHeight="1" x14ac:dyDescent="0.25">
      <c r="A347" s="118" t="s">
        <v>879</v>
      </c>
      <c r="B347" s="838"/>
      <c r="C347" s="841"/>
      <c r="D347" s="729"/>
      <c r="E347" s="843"/>
      <c r="F347" s="731"/>
      <c r="G347" s="731"/>
      <c r="H347" s="836"/>
      <c r="I347" s="731"/>
      <c r="J347" s="731"/>
      <c r="K347" s="731"/>
      <c r="L347" s="731"/>
      <c r="M347" s="70" t="str">
        <f>IFERROR(INDEX('Controles de Corrupción'!$C$10:$AZ$249,MATCH(A347,'Controles de Corrupción'!$B$10:$B$249,0),4),"")</f>
        <v/>
      </c>
      <c r="N347" s="70" t="str">
        <f>IFERROR(INDEX('Controles de Corrupción'!$C$10:$AZ$249,MATCH(A347,'Controles de Corrupción'!$B$10:$B$249,0),40),"")</f>
        <v/>
      </c>
      <c r="O347" s="70" t="str">
        <f>IFERROR(INDEX('Controles de Corrupción'!$C$10:$AZ$249,MATCH(A347,'Controles de Corrupción'!$B$10:$B$249,0),41),"")</f>
        <v/>
      </c>
      <c r="P347" s="70" t="str">
        <f>IFERROR(INDEX('Controles de Corrupción'!$C$10:$AZ$249,MATCH(A347,'Controles de Corrupción'!$B$10:$B$249,0),42),"")</f>
        <v/>
      </c>
      <c r="Q347" s="62" t="str">
        <f>IFERROR(INDEX('Controles de Corrupción'!$C$10:$AZ$249,MATCH(A347,'Controles de Corrupción'!$B$10:$B$249,0),47),"")</f>
        <v/>
      </c>
    </row>
    <row r="348" spans="1:17" ht="51.75" customHeight="1" x14ac:dyDescent="0.25">
      <c r="A348" s="118" t="s">
        <v>880</v>
      </c>
      <c r="B348" s="839"/>
      <c r="C348" s="841"/>
      <c r="D348" s="729"/>
      <c r="E348" s="843"/>
      <c r="F348" s="731"/>
      <c r="G348" s="731"/>
      <c r="H348" s="732"/>
      <c r="I348" s="731"/>
      <c r="J348" s="731"/>
      <c r="K348" s="731"/>
      <c r="L348" s="731"/>
      <c r="M348" s="70" t="str">
        <f>IFERROR(INDEX('Controles de Corrupción'!$C$10:$AZ$249,MATCH(A348,'Controles de Corrupción'!$B$10:$B$249,0),4),"")</f>
        <v/>
      </c>
      <c r="N348" s="70" t="str">
        <f>IFERROR(INDEX('Controles de Corrupción'!$C$10:$AZ$249,MATCH(A348,'Controles de Corrupción'!$B$10:$B$249,0),40),"")</f>
        <v/>
      </c>
      <c r="O348" s="70" t="str">
        <f>IFERROR(INDEX('Controles de Corrupción'!$C$10:$AZ$249,MATCH(A348,'Controles de Corrupción'!$B$10:$B$249,0),41),"")</f>
        <v/>
      </c>
      <c r="P348" s="70" t="str">
        <f>IFERROR(INDEX('Controles de Corrupción'!$C$10:$AZ$249,MATCH(A348,'Controles de Corrupción'!$B$10:$B$249,0),42),"")</f>
        <v/>
      </c>
      <c r="Q348" s="62" t="str">
        <f>IFERROR(INDEX('Controles de Corrupción'!$C$10:$AZ$249,MATCH(A348,'Controles de Corrupción'!$B$10:$B$249,0),47),"")</f>
        <v/>
      </c>
    </row>
    <row r="349" spans="1:17" ht="51.75" customHeight="1" x14ac:dyDescent="0.25">
      <c r="A349" s="118" t="s">
        <v>881</v>
      </c>
      <c r="B349" s="837"/>
      <c r="C349" s="840" t="str">
        <f>IFERROR(INDEX('Riesgos de Corrupción'!$B$11:$BN$100,MATCH('Mapa Riesgo Corrupción'!B349,'Riesgos de Corrupción'!$B$11:$B$100,0),2),"")</f>
        <v/>
      </c>
      <c r="D349" s="728" t="str">
        <f>IFERROR(INDEX('Riesgos de Corrupción'!$B$11:$BN$100,MATCH('Mapa Riesgo Corrupción'!B349,'Riesgos de Corrupción'!$B$11:$B$100,0),4),"")</f>
        <v/>
      </c>
      <c r="E349" s="842" t="str">
        <f>IFERROR(INDEX('Riesgos de Corrupción'!$B$11:$BN$100,MATCH('Mapa Riesgo Corrupción'!B349,'Riesgos de Corrupción'!$B$11:$B$100,0),5),"")</f>
        <v/>
      </c>
      <c r="F349" s="730" t="str">
        <f>IFERROR(INDEX('Riesgos de Corrupción'!$B$11:$BN$100,MATCH('Mapa Riesgo Corrupción'!B349,'Riesgos de Corrupción'!$B$11:$B$100,0),18),"")</f>
        <v/>
      </c>
      <c r="G349" s="730" t="str">
        <f>IFERROR(INDEX('Riesgos de Corrupción'!$B$11:$BN$100,MATCH('Mapa Riesgo Corrupción'!B349,'Riesgos de Corrupción'!$B$11:$B$100,0),63),"")</f>
        <v/>
      </c>
      <c r="H349" s="835" t="str">
        <f>IFERROR(INDEX('Riesgos de Corrupción'!$B$11:$BN$100,MATCH('Mapa Riesgo Corrupción'!B349,'Riesgos de Corrupción'!$B$11:$B$100,0),64),"")</f>
        <v/>
      </c>
      <c r="I349" s="730" t="str">
        <f>IFERROR(INDEX('Controles de Corrupción'!$C$10:$AZ$249,MATCH('Mapa Riesgo Corrupción'!B349,'Controles de Corrupción'!$C$10:$C$249,0),33),"")</f>
        <v/>
      </c>
      <c r="J349" s="730" t="str">
        <f>IFERROR(INDEX('Controles de Corrupción'!$C$10:$AZ$249,MATCH('Mapa Riesgo Corrupción'!B349,'Controles de Corrupción'!$C$10:$C$249,0),36),"")</f>
        <v/>
      </c>
      <c r="K349" s="730" t="str">
        <f>IFERROR(INDEX('Controles de Corrupción'!$C$10:$AZ$249,MATCH('Mapa Riesgo Corrupción'!B349,'Controles de Corrupción'!$C$10:$C$249,0),37),"")</f>
        <v/>
      </c>
      <c r="L349" s="730" t="str">
        <f>IFERROR(INDEX('Controles de Corrupción'!$C$10:$AZ$249,MATCH('Mapa Riesgo Corrupción'!B349,'Controles de Corrupción'!$C$10:$C$249,0),38),"")</f>
        <v/>
      </c>
      <c r="M349" s="70" t="str">
        <f>IFERROR(INDEX('Controles de Corrupción'!$C$10:$AZ$249,MATCH(A349,'Controles de Corrupción'!$B$10:$B$249,0),4),"")</f>
        <v/>
      </c>
      <c r="N349" s="70" t="str">
        <f>IFERROR(INDEX('Controles de Corrupción'!$C$10:$AZ$249,MATCH(A349,'Controles de Corrupción'!$B$10:$B$249,0),40),"")</f>
        <v/>
      </c>
      <c r="O349" s="70" t="str">
        <f>IFERROR(INDEX('Controles de Corrupción'!$C$10:$AZ$249,MATCH(A349,'Controles de Corrupción'!$B$10:$B$249,0),41),"")</f>
        <v/>
      </c>
      <c r="P349" s="70" t="str">
        <f>IFERROR(INDEX('Controles de Corrupción'!$C$10:$AZ$249,MATCH(A349,'Controles de Corrupción'!$B$10:$B$249,0),42),"")</f>
        <v/>
      </c>
      <c r="Q349" s="62" t="str">
        <f>IFERROR(INDEX('Controles de Corrupción'!$C$10:$AZ$249,MATCH(A349,'Controles de Corrupción'!$B$10:$B$249,0),47),"")</f>
        <v/>
      </c>
    </row>
    <row r="350" spans="1:17" ht="51.75" customHeight="1" x14ac:dyDescent="0.25">
      <c r="A350" s="118" t="s">
        <v>882</v>
      </c>
      <c r="B350" s="838"/>
      <c r="C350" s="841"/>
      <c r="D350" s="729"/>
      <c r="E350" s="843"/>
      <c r="F350" s="731"/>
      <c r="G350" s="731"/>
      <c r="H350" s="836"/>
      <c r="I350" s="731"/>
      <c r="J350" s="731"/>
      <c r="K350" s="731"/>
      <c r="L350" s="731"/>
      <c r="M350" s="70" t="str">
        <f>IFERROR(INDEX('Controles de Corrupción'!$C$10:$AZ$249,MATCH(A350,'Controles de Corrupción'!$B$10:$B$249,0),4),"")</f>
        <v/>
      </c>
      <c r="N350" s="70" t="str">
        <f>IFERROR(INDEX('Controles de Corrupción'!$C$10:$AZ$249,MATCH(A350,'Controles de Corrupción'!$B$10:$B$249,0),40),"")</f>
        <v/>
      </c>
      <c r="O350" s="70" t="str">
        <f>IFERROR(INDEX('Controles de Corrupción'!$C$10:$AZ$249,MATCH(A350,'Controles de Corrupción'!$B$10:$B$249,0),41),"")</f>
        <v/>
      </c>
      <c r="P350" s="70" t="str">
        <f>IFERROR(INDEX('Controles de Corrupción'!$C$10:$AZ$249,MATCH(A350,'Controles de Corrupción'!$B$10:$B$249,0),42),"")</f>
        <v/>
      </c>
      <c r="Q350" s="62" t="str">
        <f>IFERROR(INDEX('Controles de Corrupción'!$C$10:$AZ$249,MATCH(A350,'Controles de Corrupción'!$B$10:$B$249,0),47),"")</f>
        <v/>
      </c>
    </row>
    <row r="351" spans="1:17" ht="51.75" customHeight="1" x14ac:dyDescent="0.25">
      <c r="A351" s="118" t="s">
        <v>883</v>
      </c>
      <c r="B351" s="838"/>
      <c r="C351" s="841"/>
      <c r="D351" s="729"/>
      <c r="E351" s="843"/>
      <c r="F351" s="731"/>
      <c r="G351" s="731"/>
      <c r="H351" s="836"/>
      <c r="I351" s="731"/>
      <c r="J351" s="731"/>
      <c r="K351" s="731"/>
      <c r="L351" s="731"/>
      <c r="M351" s="70" t="str">
        <f>IFERROR(INDEX('Controles de Corrupción'!$C$10:$AZ$249,MATCH(A351,'Controles de Corrupción'!$B$10:$B$249,0),4),"")</f>
        <v/>
      </c>
      <c r="N351" s="70" t="str">
        <f>IFERROR(INDEX('Controles de Corrupción'!$C$10:$AZ$249,MATCH(A351,'Controles de Corrupción'!$B$10:$B$249,0),40),"")</f>
        <v/>
      </c>
      <c r="O351" s="70" t="str">
        <f>IFERROR(INDEX('Controles de Corrupción'!$C$10:$AZ$249,MATCH(A351,'Controles de Corrupción'!$B$10:$B$249,0),41),"")</f>
        <v/>
      </c>
      <c r="P351" s="70" t="str">
        <f>IFERROR(INDEX('Controles de Corrupción'!$C$10:$AZ$249,MATCH(A351,'Controles de Corrupción'!$B$10:$B$249,0),42),"")</f>
        <v/>
      </c>
      <c r="Q351" s="62" t="str">
        <f>IFERROR(INDEX('Controles de Corrupción'!$C$10:$AZ$249,MATCH(A351,'Controles de Corrupción'!$B$10:$B$249,0),47),"")</f>
        <v/>
      </c>
    </row>
    <row r="352" spans="1:17" ht="51.75" customHeight="1" x14ac:dyDescent="0.25">
      <c r="A352" s="118" t="s">
        <v>884</v>
      </c>
      <c r="B352" s="838"/>
      <c r="C352" s="841"/>
      <c r="D352" s="729"/>
      <c r="E352" s="843"/>
      <c r="F352" s="731"/>
      <c r="G352" s="731"/>
      <c r="H352" s="836"/>
      <c r="I352" s="731"/>
      <c r="J352" s="731"/>
      <c r="K352" s="731"/>
      <c r="L352" s="731"/>
      <c r="M352" s="70" t="str">
        <f>IFERROR(INDEX('Controles de Corrupción'!$C$10:$AZ$249,MATCH(A352,'Controles de Corrupción'!$B$10:$B$249,0),4),"")</f>
        <v/>
      </c>
      <c r="N352" s="70" t="str">
        <f>IFERROR(INDEX('Controles de Corrupción'!$C$10:$AZ$249,MATCH(A352,'Controles de Corrupción'!$B$10:$B$249,0),40),"")</f>
        <v/>
      </c>
      <c r="O352" s="70" t="str">
        <f>IFERROR(INDEX('Controles de Corrupción'!$C$10:$AZ$249,MATCH(A352,'Controles de Corrupción'!$B$10:$B$249,0),41),"")</f>
        <v/>
      </c>
      <c r="P352" s="70" t="str">
        <f>IFERROR(INDEX('Controles de Corrupción'!$C$10:$AZ$249,MATCH(A352,'Controles de Corrupción'!$B$10:$B$249,0),42),"")</f>
        <v/>
      </c>
      <c r="Q352" s="62" t="str">
        <f>IFERROR(INDEX('Controles de Corrupción'!$C$10:$AZ$249,MATCH(A352,'Controles de Corrupción'!$B$10:$B$249,0),47),"")</f>
        <v/>
      </c>
    </row>
    <row r="353" spans="1:17" ht="51.75" customHeight="1" x14ac:dyDescent="0.25">
      <c r="A353" s="118" t="s">
        <v>885</v>
      </c>
      <c r="B353" s="838"/>
      <c r="C353" s="841"/>
      <c r="D353" s="729"/>
      <c r="E353" s="843"/>
      <c r="F353" s="731"/>
      <c r="G353" s="731"/>
      <c r="H353" s="836"/>
      <c r="I353" s="731"/>
      <c r="J353" s="731"/>
      <c r="K353" s="731"/>
      <c r="L353" s="731"/>
      <c r="M353" s="70" t="str">
        <f>IFERROR(INDEX('Controles de Corrupción'!$C$10:$AZ$249,MATCH(A353,'Controles de Corrupción'!$B$10:$B$249,0),4),"")</f>
        <v/>
      </c>
      <c r="N353" s="70" t="str">
        <f>IFERROR(INDEX('Controles de Corrupción'!$C$10:$AZ$249,MATCH(A353,'Controles de Corrupción'!$B$10:$B$249,0),40),"")</f>
        <v/>
      </c>
      <c r="O353" s="70" t="str">
        <f>IFERROR(INDEX('Controles de Corrupción'!$C$10:$AZ$249,MATCH(A353,'Controles de Corrupción'!$B$10:$B$249,0),41),"")</f>
        <v/>
      </c>
      <c r="P353" s="70" t="str">
        <f>IFERROR(INDEX('Controles de Corrupción'!$C$10:$AZ$249,MATCH(A353,'Controles de Corrupción'!$B$10:$B$249,0),42),"")</f>
        <v/>
      </c>
      <c r="Q353" s="62" t="str">
        <f>IFERROR(INDEX('Controles de Corrupción'!$C$10:$AZ$249,MATCH(A353,'Controles de Corrupción'!$B$10:$B$249,0),47),"")</f>
        <v/>
      </c>
    </row>
    <row r="354" spans="1:17" ht="51.75" customHeight="1" x14ac:dyDescent="0.25">
      <c r="A354" s="118" t="s">
        <v>886</v>
      </c>
      <c r="B354" s="839"/>
      <c r="C354" s="841"/>
      <c r="D354" s="729"/>
      <c r="E354" s="843"/>
      <c r="F354" s="731"/>
      <c r="G354" s="731"/>
      <c r="H354" s="732"/>
      <c r="I354" s="731"/>
      <c r="J354" s="731"/>
      <c r="K354" s="731"/>
      <c r="L354" s="731"/>
      <c r="M354" s="70" t="str">
        <f>IFERROR(INDEX('Controles de Corrupción'!$C$10:$AZ$249,MATCH(A354,'Controles de Corrupción'!$B$10:$B$249,0),4),"")</f>
        <v/>
      </c>
      <c r="N354" s="70" t="str">
        <f>IFERROR(INDEX('Controles de Corrupción'!$C$10:$AZ$249,MATCH(A354,'Controles de Corrupción'!$B$10:$B$249,0),40),"")</f>
        <v/>
      </c>
      <c r="O354" s="70" t="str">
        <f>IFERROR(INDEX('Controles de Corrupción'!$C$10:$AZ$249,MATCH(A354,'Controles de Corrupción'!$B$10:$B$249,0),41),"")</f>
        <v/>
      </c>
      <c r="P354" s="70" t="str">
        <f>IFERROR(INDEX('Controles de Corrupción'!$C$10:$AZ$249,MATCH(A354,'Controles de Corrupción'!$B$10:$B$249,0),42),"")</f>
        <v/>
      </c>
      <c r="Q354" s="62" t="str">
        <f>IFERROR(INDEX('Controles de Corrupción'!$C$10:$AZ$249,MATCH(A354,'Controles de Corrupción'!$B$10:$B$249,0),47),"")</f>
        <v/>
      </c>
    </row>
    <row r="355" spans="1:17" ht="51.75" customHeight="1" x14ac:dyDescent="0.25">
      <c r="A355" s="118" t="s">
        <v>887</v>
      </c>
      <c r="B355" s="837"/>
      <c r="C355" s="840" t="str">
        <f>IFERROR(INDEX('Riesgos de Corrupción'!$B$11:$BN$100,MATCH('Mapa Riesgo Corrupción'!B355,'Riesgos de Corrupción'!$B$11:$B$100,0),2),"")</f>
        <v/>
      </c>
      <c r="D355" s="728" t="str">
        <f>IFERROR(INDEX('Riesgos de Corrupción'!$B$11:$BN$100,MATCH('Mapa Riesgo Corrupción'!B355,'Riesgos de Corrupción'!$B$11:$B$100,0),4),"")</f>
        <v/>
      </c>
      <c r="E355" s="842" t="str">
        <f>IFERROR(INDEX('Riesgos de Corrupción'!$B$11:$BN$100,MATCH('Mapa Riesgo Corrupción'!B355,'Riesgos de Corrupción'!$B$11:$B$100,0),5),"")</f>
        <v/>
      </c>
      <c r="F355" s="730" t="str">
        <f>IFERROR(INDEX('Riesgos de Corrupción'!$B$11:$BN$100,MATCH('Mapa Riesgo Corrupción'!B355,'Riesgos de Corrupción'!$B$11:$B$100,0),18),"")</f>
        <v/>
      </c>
      <c r="G355" s="730" t="str">
        <f>IFERROR(INDEX('Riesgos de Corrupción'!$B$11:$BN$100,MATCH('Mapa Riesgo Corrupción'!B355,'Riesgos de Corrupción'!$B$11:$B$100,0),63),"")</f>
        <v/>
      </c>
      <c r="H355" s="835" t="str">
        <f>IFERROR(INDEX('Riesgos de Corrupción'!$B$11:$BN$100,MATCH('Mapa Riesgo Corrupción'!B355,'Riesgos de Corrupción'!$B$11:$B$100,0),64),"")</f>
        <v/>
      </c>
      <c r="I355" s="730" t="str">
        <f>IFERROR(INDEX('Controles de Corrupción'!$C$10:$AZ$249,MATCH('Mapa Riesgo Corrupción'!B355,'Controles de Corrupción'!$C$10:$C$249,0),33),"")</f>
        <v/>
      </c>
      <c r="J355" s="730" t="str">
        <f>IFERROR(INDEX('Controles de Corrupción'!$C$10:$AZ$249,MATCH('Mapa Riesgo Corrupción'!B355,'Controles de Corrupción'!$C$10:$C$249,0),36),"")</f>
        <v/>
      </c>
      <c r="K355" s="730" t="str">
        <f>IFERROR(INDEX('Controles de Corrupción'!$C$10:$AZ$249,MATCH('Mapa Riesgo Corrupción'!B355,'Controles de Corrupción'!$C$10:$C$249,0),37),"")</f>
        <v/>
      </c>
      <c r="L355" s="730" t="str">
        <f>IFERROR(INDEX('Controles de Corrupción'!$C$10:$AZ$249,MATCH('Mapa Riesgo Corrupción'!B355,'Controles de Corrupción'!$C$10:$C$249,0),38),"")</f>
        <v/>
      </c>
      <c r="M355" s="70" t="str">
        <f>IFERROR(INDEX('Controles de Corrupción'!$C$10:$AZ$249,MATCH(A355,'Controles de Corrupción'!$B$10:$B$249,0),4),"")</f>
        <v/>
      </c>
      <c r="N355" s="70" t="str">
        <f>IFERROR(INDEX('Controles de Corrupción'!$C$10:$AZ$249,MATCH(A355,'Controles de Corrupción'!$B$10:$B$249,0),40),"")</f>
        <v/>
      </c>
      <c r="O355" s="70" t="str">
        <f>IFERROR(INDEX('Controles de Corrupción'!$C$10:$AZ$249,MATCH(A355,'Controles de Corrupción'!$B$10:$B$249,0),41),"")</f>
        <v/>
      </c>
      <c r="P355" s="70" t="str">
        <f>IFERROR(INDEX('Controles de Corrupción'!$C$10:$AZ$249,MATCH(A355,'Controles de Corrupción'!$B$10:$B$249,0),42),"")</f>
        <v/>
      </c>
      <c r="Q355" s="62" t="str">
        <f>IFERROR(INDEX('Controles de Corrupción'!$C$10:$AZ$249,MATCH(A355,'Controles de Corrupción'!$B$10:$B$249,0),47),"")</f>
        <v/>
      </c>
    </row>
    <row r="356" spans="1:17" ht="51.75" customHeight="1" x14ac:dyDescent="0.25">
      <c r="A356" s="118" t="s">
        <v>888</v>
      </c>
      <c r="B356" s="838"/>
      <c r="C356" s="841"/>
      <c r="D356" s="729"/>
      <c r="E356" s="843"/>
      <c r="F356" s="731"/>
      <c r="G356" s="731"/>
      <c r="H356" s="836"/>
      <c r="I356" s="731"/>
      <c r="J356" s="731"/>
      <c r="K356" s="731"/>
      <c r="L356" s="731"/>
      <c r="M356" s="70" t="str">
        <f>IFERROR(INDEX('Controles de Corrupción'!$C$10:$AZ$249,MATCH(A356,'Controles de Corrupción'!$B$10:$B$249,0),4),"")</f>
        <v/>
      </c>
      <c r="N356" s="70" t="str">
        <f>IFERROR(INDEX('Controles de Corrupción'!$C$10:$AZ$249,MATCH(A356,'Controles de Corrupción'!$B$10:$B$249,0),40),"")</f>
        <v/>
      </c>
      <c r="O356" s="70" t="str">
        <f>IFERROR(INDEX('Controles de Corrupción'!$C$10:$AZ$249,MATCH(A356,'Controles de Corrupción'!$B$10:$B$249,0),41),"")</f>
        <v/>
      </c>
      <c r="P356" s="70" t="str">
        <f>IFERROR(INDEX('Controles de Corrupción'!$C$10:$AZ$249,MATCH(A356,'Controles de Corrupción'!$B$10:$B$249,0),42),"")</f>
        <v/>
      </c>
      <c r="Q356" s="62" t="str">
        <f>IFERROR(INDEX('Controles de Corrupción'!$C$10:$AZ$249,MATCH(A356,'Controles de Corrupción'!$B$10:$B$249,0),47),"")</f>
        <v/>
      </c>
    </row>
    <row r="357" spans="1:17" ht="51.75" customHeight="1" x14ac:dyDescent="0.25">
      <c r="A357" s="118" t="s">
        <v>889</v>
      </c>
      <c r="B357" s="838"/>
      <c r="C357" s="841"/>
      <c r="D357" s="729"/>
      <c r="E357" s="843"/>
      <c r="F357" s="731"/>
      <c r="G357" s="731"/>
      <c r="H357" s="836"/>
      <c r="I357" s="731"/>
      <c r="J357" s="731"/>
      <c r="K357" s="731"/>
      <c r="L357" s="731"/>
      <c r="M357" s="70" t="str">
        <f>IFERROR(INDEX('Controles de Corrupción'!$C$10:$AZ$249,MATCH(A357,'Controles de Corrupción'!$B$10:$B$249,0),4),"")</f>
        <v/>
      </c>
      <c r="N357" s="70" t="str">
        <f>IFERROR(INDEX('Controles de Corrupción'!$C$10:$AZ$249,MATCH(A357,'Controles de Corrupción'!$B$10:$B$249,0),40),"")</f>
        <v/>
      </c>
      <c r="O357" s="70" t="str">
        <f>IFERROR(INDEX('Controles de Corrupción'!$C$10:$AZ$249,MATCH(A357,'Controles de Corrupción'!$B$10:$B$249,0),41),"")</f>
        <v/>
      </c>
      <c r="P357" s="70" t="str">
        <f>IFERROR(INDEX('Controles de Corrupción'!$C$10:$AZ$249,MATCH(A357,'Controles de Corrupción'!$B$10:$B$249,0),42),"")</f>
        <v/>
      </c>
      <c r="Q357" s="62" t="str">
        <f>IFERROR(INDEX('Controles de Corrupción'!$C$10:$AZ$249,MATCH(A357,'Controles de Corrupción'!$B$10:$B$249,0),47),"")</f>
        <v/>
      </c>
    </row>
    <row r="358" spans="1:17" ht="51.75" customHeight="1" x14ac:dyDescent="0.25">
      <c r="A358" s="118" t="s">
        <v>890</v>
      </c>
      <c r="B358" s="838"/>
      <c r="C358" s="841"/>
      <c r="D358" s="729"/>
      <c r="E358" s="843"/>
      <c r="F358" s="731"/>
      <c r="G358" s="731"/>
      <c r="H358" s="836"/>
      <c r="I358" s="731"/>
      <c r="J358" s="731"/>
      <c r="K358" s="731"/>
      <c r="L358" s="731"/>
      <c r="M358" s="70" t="str">
        <f>IFERROR(INDEX('Controles de Corrupción'!$C$10:$AZ$249,MATCH(A358,'Controles de Corrupción'!$B$10:$B$249,0),4),"")</f>
        <v/>
      </c>
      <c r="N358" s="70" t="str">
        <f>IFERROR(INDEX('Controles de Corrupción'!$C$10:$AZ$249,MATCH(A358,'Controles de Corrupción'!$B$10:$B$249,0),40),"")</f>
        <v/>
      </c>
      <c r="O358" s="70" t="str">
        <f>IFERROR(INDEX('Controles de Corrupción'!$C$10:$AZ$249,MATCH(A358,'Controles de Corrupción'!$B$10:$B$249,0),41),"")</f>
        <v/>
      </c>
      <c r="P358" s="70" t="str">
        <f>IFERROR(INDEX('Controles de Corrupción'!$C$10:$AZ$249,MATCH(A358,'Controles de Corrupción'!$B$10:$B$249,0),42),"")</f>
        <v/>
      </c>
      <c r="Q358" s="62" t="str">
        <f>IFERROR(INDEX('Controles de Corrupción'!$C$10:$AZ$249,MATCH(A358,'Controles de Corrupción'!$B$10:$B$249,0),47),"")</f>
        <v/>
      </c>
    </row>
    <row r="359" spans="1:17" ht="51.75" customHeight="1" x14ac:dyDescent="0.25">
      <c r="A359" s="118" t="s">
        <v>891</v>
      </c>
      <c r="B359" s="838"/>
      <c r="C359" s="841"/>
      <c r="D359" s="729"/>
      <c r="E359" s="843"/>
      <c r="F359" s="731"/>
      <c r="G359" s="731"/>
      <c r="H359" s="836"/>
      <c r="I359" s="731"/>
      <c r="J359" s="731"/>
      <c r="K359" s="731"/>
      <c r="L359" s="731"/>
      <c r="M359" s="70" t="str">
        <f>IFERROR(INDEX('Controles de Corrupción'!$C$10:$AZ$249,MATCH(A359,'Controles de Corrupción'!$B$10:$B$249,0),4),"")</f>
        <v/>
      </c>
      <c r="N359" s="70" t="str">
        <f>IFERROR(INDEX('Controles de Corrupción'!$C$10:$AZ$249,MATCH(A359,'Controles de Corrupción'!$B$10:$B$249,0),40),"")</f>
        <v/>
      </c>
      <c r="O359" s="70" t="str">
        <f>IFERROR(INDEX('Controles de Corrupción'!$C$10:$AZ$249,MATCH(A359,'Controles de Corrupción'!$B$10:$B$249,0),41),"")</f>
        <v/>
      </c>
      <c r="P359" s="70" t="str">
        <f>IFERROR(INDEX('Controles de Corrupción'!$C$10:$AZ$249,MATCH(A359,'Controles de Corrupción'!$B$10:$B$249,0),42),"")</f>
        <v/>
      </c>
      <c r="Q359" s="62" t="str">
        <f>IFERROR(INDEX('Controles de Corrupción'!$C$10:$AZ$249,MATCH(A359,'Controles de Corrupción'!$B$10:$B$249,0),47),"")</f>
        <v/>
      </c>
    </row>
    <row r="360" spans="1:17" ht="51.75" customHeight="1" x14ac:dyDescent="0.25">
      <c r="A360" s="118" t="s">
        <v>892</v>
      </c>
      <c r="B360" s="839"/>
      <c r="C360" s="841"/>
      <c r="D360" s="729"/>
      <c r="E360" s="843"/>
      <c r="F360" s="731"/>
      <c r="G360" s="731"/>
      <c r="H360" s="732"/>
      <c r="I360" s="731"/>
      <c r="J360" s="731"/>
      <c r="K360" s="731"/>
      <c r="L360" s="731"/>
      <c r="M360" s="70" t="str">
        <f>IFERROR(INDEX('Controles de Corrupción'!$C$10:$AZ$249,MATCH(A360,'Controles de Corrupción'!$B$10:$B$249,0),4),"")</f>
        <v/>
      </c>
      <c r="N360" s="70" t="str">
        <f>IFERROR(INDEX('Controles de Corrupción'!$C$10:$AZ$249,MATCH(A360,'Controles de Corrupción'!$B$10:$B$249,0),40),"")</f>
        <v/>
      </c>
      <c r="O360" s="70" t="str">
        <f>IFERROR(INDEX('Controles de Corrupción'!$C$10:$AZ$249,MATCH(A360,'Controles de Corrupción'!$B$10:$B$249,0),41),"")</f>
        <v/>
      </c>
      <c r="P360" s="70" t="str">
        <f>IFERROR(INDEX('Controles de Corrupción'!$C$10:$AZ$249,MATCH(A360,'Controles de Corrupción'!$B$10:$B$249,0),42),"")</f>
        <v/>
      </c>
      <c r="Q360" s="62" t="str">
        <f>IFERROR(INDEX('Controles de Corrupción'!$C$10:$AZ$249,MATCH(A360,'Controles de Corrupción'!$B$10:$B$249,0),47),"")</f>
        <v/>
      </c>
    </row>
    <row r="361" spans="1:17" ht="51.75" customHeight="1" x14ac:dyDescent="0.25">
      <c r="A361" s="118" t="s">
        <v>893</v>
      </c>
      <c r="B361" s="837"/>
      <c r="C361" s="840" t="str">
        <f>IFERROR(INDEX('Riesgos de Corrupción'!$B$11:$BN$100,MATCH('Mapa Riesgo Corrupción'!B361,'Riesgos de Corrupción'!$B$11:$B$100,0),2),"")</f>
        <v/>
      </c>
      <c r="D361" s="728" t="str">
        <f>IFERROR(INDEX('Riesgos de Corrupción'!$B$11:$BN$100,MATCH('Mapa Riesgo Corrupción'!B361,'Riesgos de Corrupción'!$B$11:$B$100,0),4),"")</f>
        <v/>
      </c>
      <c r="E361" s="842" t="str">
        <f>IFERROR(INDEX('Riesgos de Corrupción'!$B$11:$BN$100,MATCH('Mapa Riesgo Corrupción'!B361,'Riesgos de Corrupción'!$B$11:$B$100,0),5),"")</f>
        <v/>
      </c>
      <c r="F361" s="730" t="str">
        <f>IFERROR(INDEX('Riesgos de Corrupción'!$B$11:$BN$100,MATCH('Mapa Riesgo Corrupción'!B361,'Riesgos de Corrupción'!$B$11:$B$100,0),18),"")</f>
        <v/>
      </c>
      <c r="G361" s="730" t="str">
        <f>IFERROR(INDEX('Riesgos de Corrupción'!$B$11:$BN$100,MATCH('Mapa Riesgo Corrupción'!B361,'Riesgos de Corrupción'!$B$11:$B$100,0),63),"")</f>
        <v/>
      </c>
      <c r="H361" s="835" t="str">
        <f>IFERROR(INDEX('Riesgos de Corrupción'!$B$11:$BN$100,MATCH('Mapa Riesgo Corrupción'!B361,'Riesgos de Corrupción'!$B$11:$B$100,0),64),"")</f>
        <v/>
      </c>
      <c r="I361" s="730" t="str">
        <f>IFERROR(INDEX('Controles de Corrupción'!$C$10:$AZ$249,MATCH('Mapa Riesgo Corrupción'!B361,'Controles de Corrupción'!$C$10:$C$249,0),33),"")</f>
        <v/>
      </c>
      <c r="J361" s="730" t="str">
        <f>IFERROR(INDEX('Controles de Corrupción'!$C$10:$AZ$249,MATCH('Mapa Riesgo Corrupción'!B361,'Controles de Corrupción'!$C$10:$C$249,0),36),"")</f>
        <v/>
      </c>
      <c r="K361" s="730" t="str">
        <f>IFERROR(INDEX('Controles de Corrupción'!$C$10:$AZ$249,MATCH('Mapa Riesgo Corrupción'!B361,'Controles de Corrupción'!$C$10:$C$249,0),37),"")</f>
        <v/>
      </c>
      <c r="L361" s="730" t="str">
        <f>IFERROR(INDEX('Controles de Corrupción'!$C$10:$AZ$249,MATCH('Mapa Riesgo Corrupción'!B361,'Controles de Corrupción'!$C$10:$C$249,0),38),"")</f>
        <v/>
      </c>
      <c r="M361" s="70" t="str">
        <f>IFERROR(INDEX('Controles de Corrupción'!$C$10:$AZ$249,MATCH(A361,'Controles de Corrupción'!$B$10:$B$249,0),4),"")</f>
        <v/>
      </c>
      <c r="N361" s="70" t="str">
        <f>IFERROR(INDEX('Controles de Corrupción'!$C$10:$AZ$249,MATCH(A361,'Controles de Corrupción'!$B$10:$B$249,0),40),"")</f>
        <v/>
      </c>
      <c r="O361" s="70" t="str">
        <f>IFERROR(INDEX('Controles de Corrupción'!$C$10:$AZ$249,MATCH(A361,'Controles de Corrupción'!$B$10:$B$249,0),41),"")</f>
        <v/>
      </c>
      <c r="P361" s="70" t="str">
        <f>IFERROR(INDEX('Controles de Corrupción'!$C$10:$AZ$249,MATCH(A361,'Controles de Corrupción'!$B$10:$B$249,0),42),"")</f>
        <v/>
      </c>
      <c r="Q361" s="62" t="str">
        <f>IFERROR(INDEX('Controles de Corrupción'!$C$10:$AZ$249,MATCH(A361,'Controles de Corrupción'!$B$10:$B$249,0),47),"")</f>
        <v/>
      </c>
    </row>
    <row r="362" spans="1:17" ht="51.75" customHeight="1" x14ac:dyDescent="0.25">
      <c r="A362" s="118" t="s">
        <v>894</v>
      </c>
      <c r="B362" s="838"/>
      <c r="C362" s="841"/>
      <c r="D362" s="729"/>
      <c r="E362" s="843"/>
      <c r="F362" s="731"/>
      <c r="G362" s="731"/>
      <c r="H362" s="836"/>
      <c r="I362" s="731"/>
      <c r="J362" s="731"/>
      <c r="K362" s="731"/>
      <c r="L362" s="731"/>
      <c r="M362" s="70" t="str">
        <f>IFERROR(INDEX('Controles de Corrupción'!$C$10:$AZ$249,MATCH(A362,'Controles de Corrupción'!$B$10:$B$249,0),4),"")</f>
        <v/>
      </c>
      <c r="N362" s="70" t="str">
        <f>IFERROR(INDEX('Controles de Corrupción'!$C$10:$AZ$249,MATCH(A362,'Controles de Corrupción'!$B$10:$B$249,0),40),"")</f>
        <v/>
      </c>
      <c r="O362" s="70" t="str">
        <f>IFERROR(INDEX('Controles de Corrupción'!$C$10:$AZ$249,MATCH(A362,'Controles de Corrupción'!$B$10:$B$249,0),41),"")</f>
        <v/>
      </c>
      <c r="P362" s="70" t="str">
        <f>IFERROR(INDEX('Controles de Corrupción'!$C$10:$AZ$249,MATCH(A362,'Controles de Corrupción'!$B$10:$B$249,0),42),"")</f>
        <v/>
      </c>
      <c r="Q362" s="62" t="str">
        <f>IFERROR(INDEX('Controles de Corrupción'!$C$10:$AZ$249,MATCH(A362,'Controles de Corrupción'!$B$10:$B$249,0),47),"")</f>
        <v/>
      </c>
    </row>
    <row r="363" spans="1:17" ht="51.75" customHeight="1" x14ac:dyDescent="0.25">
      <c r="A363" s="118" t="s">
        <v>895</v>
      </c>
      <c r="B363" s="838"/>
      <c r="C363" s="841"/>
      <c r="D363" s="729"/>
      <c r="E363" s="843"/>
      <c r="F363" s="731"/>
      <c r="G363" s="731"/>
      <c r="H363" s="836"/>
      <c r="I363" s="731"/>
      <c r="J363" s="731"/>
      <c r="K363" s="731"/>
      <c r="L363" s="731"/>
      <c r="M363" s="70" t="str">
        <f>IFERROR(INDEX('Controles de Corrupción'!$C$10:$AZ$249,MATCH(A363,'Controles de Corrupción'!$B$10:$B$249,0),4),"")</f>
        <v/>
      </c>
      <c r="N363" s="70" t="str">
        <f>IFERROR(INDEX('Controles de Corrupción'!$C$10:$AZ$249,MATCH(A363,'Controles de Corrupción'!$B$10:$B$249,0),40),"")</f>
        <v/>
      </c>
      <c r="O363" s="70" t="str">
        <f>IFERROR(INDEX('Controles de Corrupción'!$C$10:$AZ$249,MATCH(A363,'Controles de Corrupción'!$B$10:$B$249,0),41),"")</f>
        <v/>
      </c>
      <c r="P363" s="70" t="str">
        <f>IFERROR(INDEX('Controles de Corrupción'!$C$10:$AZ$249,MATCH(A363,'Controles de Corrupción'!$B$10:$B$249,0),42),"")</f>
        <v/>
      </c>
      <c r="Q363" s="62" t="str">
        <f>IFERROR(INDEX('Controles de Corrupción'!$C$10:$AZ$249,MATCH(A363,'Controles de Corrupción'!$B$10:$B$249,0),47),"")</f>
        <v/>
      </c>
    </row>
    <row r="364" spans="1:17" ht="51.75" customHeight="1" x14ac:dyDescent="0.25">
      <c r="A364" s="118" t="s">
        <v>896</v>
      </c>
      <c r="B364" s="838"/>
      <c r="C364" s="841"/>
      <c r="D364" s="729"/>
      <c r="E364" s="843"/>
      <c r="F364" s="731"/>
      <c r="G364" s="731"/>
      <c r="H364" s="836"/>
      <c r="I364" s="731"/>
      <c r="J364" s="731"/>
      <c r="K364" s="731"/>
      <c r="L364" s="731"/>
      <c r="M364" s="70" t="str">
        <f>IFERROR(INDEX('Controles de Corrupción'!$C$10:$AZ$249,MATCH(A364,'Controles de Corrupción'!$B$10:$B$249,0),4),"")</f>
        <v/>
      </c>
      <c r="N364" s="70" t="str">
        <f>IFERROR(INDEX('Controles de Corrupción'!$C$10:$AZ$249,MATCH(A364,'Controles de Corrupción'!$B$10:$B$249,0),40),"")</f>
        <v/>
      </c>
      <c r="O364" s="70" t="str">
        <f>IFERROR(INDEX('Controles de Corrupción'!$C$10:$AZ$249,MATCH(A364,'Controles de Corrupción'!$B$10:$B$249,0),41),"")</f>
        <v/>
      </c>
      <c r="P364" s="70" t="str">
        <f>IFERROR(INDEX('Controles de Corrupción'!$C$10:$AZ$249,MATCH(A364,'Controles de Corrupción'!$B$10:$B$249,0),42),"")</f>
        <v/>
      </c>
      <c r="Q364" s="62" t="str">
        <f>IFERROR(INDEX('Controles de Corrupción'!$C$10:$AZ$249,MATCH(A364,'Controles de Corrupción'!$B$10:$B$249,0),47),"")</f>
        <v/>
      </c>
    </row>
    <row r="365" spans="1:17" ht="51.75" customHeight="1" x14ac:dyDescent="0.25">
      <c r="A365" s="118" t="s">
        <v>897</v>
      </c>
      <c r="B365" s="838"/>
      <c r="C365" s="841"/>
      <c r="D365" s="729"/>
      <c r="E365" s="843"/>
      <c r="F365" s="731"/>
      <c r="G365" s="731"/>
      <c r="H365" s="836"/>
      <c r="I365" s="731"/>
      <c r="J365" s="731"/>
      <c r="K365" s="731"/>
      <c r="L365" s="731"/>
      <c r="M365" s="70" t="str">
        <f>IFERROR(INDEX('Controles de Corrupción'!$C$10:$AZ$249,MATCH(A365,'Controles de Corrupción'!$B$10:$B$249,0),4),"")</f>
        <v/>
      </c>
      <c r="N365" s="70" t="str">
        <f>IFERROR(INDEX('Controles de Corrupción'!$C$10:$AZ$249,MATCH(A365,'Controles de Corrupción'!$B$10:$B$249,0),40),"")</f>
        <v/>
      </c>
      <c r="O365" s="70" t="str">
        <f>IFERROR(INDEX('Controles de Corrupción'!$C$10:$AZ$249,MATCH(A365,'Controles de Corrupción'!$B$10:$B$249,0),41),"")</f>
        <v/>
      </c>
      <c r="P365" s="70" t="str">
        <f>IFERROR(INDEX('Controles de Corrupción'!$C$10:$AZ$249,MATCH(A365,'Controles de Corrupción'!$B$10:$B$249,0),42),"")</f>
        <v/>
      </c>
      <c r="Q365" s="62" t="str">
        <f>IFERROR(INDEX('Controles de Corrupción'!$C$10:$AZ$249,MATCH(A365,'Controles de Corrupción'!$B$10:$B$249,0),47),"")</f>
        <v/>
      </c>
    </row>
    <row r="366" spans="1:17" ht="51.75" customHeight="1" x14ac:dyDescent="0.25">
      <c r="A366" s="118" t="s">
        <v>898</v>
      </c>
      <c r="B366" s="839"/>
      <c r="C366" s="841"/>
      <c r="D366" s="729"/>
      <c r="E366" s="843"/>
      <c r="F366" s="731"/>
      <c r="G366" s="731"/>
      <c r="H366" s="732"/>
      <c r="I366" s="731"/>
      <c r="J366" s="731"/>
      <c r="K366" s="731"/>
      <c r="L366" s="731"/>
      <c r="M366" s="70" t="str">
        <f>IFERROR(INDEX('Controles de Corrupción'!$C$10:$AZ$249,MATCH(A366,'Controles de Corrupción'!$B$10:$B$249,0),4),"")</f>
        <v/>
      </c>
      <c r="N366" s="70" t="str">
        <f>IFERROR(INDEX('Controles de Corrupción'!$C$10:$AZ$249,MATCH(A366,'Controles de Corrupción'!$B$10:$B$249,0),40),"")</f>
        <v/>
      </c>
      <c r="O366" s="70" t="str">
        <f>IFERROR(INDEX('Controles de Corrupción'!$C$10:$AZ$249,MATCH(A366,'Controles de Corrupción'!$B$10:$B$249,0),41),"")</f>
        <v/>
      </c>
      <c r="P366" s="70" t="str">
        <f>IFERROR(INDEX('Controles de Corrupción'!$C$10:$AZ$249,MATCH(A366,'Controles de Corrupción'!$B$10:$B$249,0),42),"")</f>
        <v/>
      </c>
      <c r="Q366" s="62" t="str">
        <f>IFERROR(INDEX('Controles de Corrupción'!$C$10:$AZ$249,MATCH(A366,'Controles de Corrupción'!$B$10:$B$249,0),47),"")</f>
        <v/>
      </c>
    </row>
    <row r="367" spans="1:17" ht="51.75" customHeight="1" x14ac:dyDescent="0.25">
      <c r="A367" s="118" t="s">
        <v>899</v>
      </c>
      <c r="B367" s="837"/>
      <c r="C367" s="840" t="str">
        <f>IFERROR(INDEX('Riesgos de Corrupción'!$B$11:$BN$100,MATCH('Mapa Riesgo Corrupción'!B367,'Riesgos de Corrupción'!$B$11:$B$100,0),2),"")</f>
        <v/>
      </c>
      <c r="D367" s="728" t="str">
        <f>IFERROR(INDEX('Riesgos de Corrupción'!$B$11:$BN$100,MATCH('Mapa Riesgo Corrupción'!B367,'Riesgos de Corrupción'!$B$11:$B$100,0),4),"")</f>
        <v/>
      </c>
      <c r="E367" s="842" t="str">
        <f>IFERROR(INDEX('Riesgos de Corrupción'!$B$11:$BN$100,MATCH('Mapa Riesgo Corrupción'!B367,'Riesgos de Corrupción'!$B$11:$B$100,0),5),"")</f>
        <v/>
      </c>
      <c r="F367" s="730" t="str">
        <f>IFERROR(INDEX('Riesgos de Corrupción'!$B$11:$BN$100,MATCH('Mapa Riesgo Corrupción'!B367,'Riesgos de Corrupción'!$B$11:$B$100,0),18),"")</f>
        <v/>
      </c>
      <c r="G367" s="730" t="str">
        <f>IFERROR(INDEX('Riesgos de Corrupción'!$B$11:$BN$100,MATCH('Mapa Riesgo Corrupción'!B367,'Riesgos de Corrupción'!$B$11:$B$100,0),63),"")</f>
        <v/>
      </c>
      <c r="H367" s="835" t="str">
        <f>IFERROR(INDEX('Riesgos de Corrupción'!$B$11:$BN$100,MATCH('Mapa Riesgo Corrupción'!B367,'Riesgos de Corrupción'!$B$11:$B$100,0),64),"")</f>
        <v/>
      </c>
      <c r="I367" s="730" t="str">
        <f>IFERROR(INDEX('Controles de Corrupción'!$C$10:$AZ$249,MATCH('Mapa Riesgo Corrupción'!B367,'Controles de Corrupción'!$C$10:$C$249,0),33),"")</f>
        <v/>
      </c>
      <c r="J367" s="730" t="str">
        <f>IFERROR(INDEX('Controles de Corrupción'!$C$10:$AZ$249,MATCH('Mapa Riesgo Corrupción'!B367,'Controles de Corrupción'!$C$10:$C$249,0),36),"")</f>
        <v/>
      </c>
      <c r="K367" s="730" t="str">
        <f>IFERROR(INDEX('Controles de Corrupción'!$C$10:$AZ$249,MATCH('Mapa Riesgo Corrupción'!B367,'Controles de Corrupción'!$C$10:$C$249,0),37),"")</f>
        <v/>
      </c>
      <c r="L367" s="730" t="str">
        <f>IFERROR(INDEX('Controles de Corrupción'!$C$10:$AZ$249,MATCH('Mapa Riesgo Corrupción'!B367,'Controles de Corrupción'!$C$10:$C$249,0),38),"")</f>
        <v/>
      </c>
      <c r="M367" s="70" t="str">
        <f>IFERROR(INDEX('Controles de Corrupción'!$C$10:$AZ$249,MATCH(A367,'Controles de Corrupción'!$B$10:$B$249,0),4),"")</f>
        <v/>
      </c>
      <c r="N367" s="70" t="str">
        <f>IFERROR(INDEX('Controles de Corrupción'!$C$10:$AZ$249,MATCH(A367,'Controles de Corrupción'!$B$10:$B$249,0),40),"")</f>
        <v/>
      </c>
      <c r="O367" s="70" t="str">
        <f>IFERROR(INDEX('Controles de Corrupción'!$C$10:$AZ$249,MATCH(A367,'Controles de Corrupción'!$B$10:$B$249,0),41),"")</f>
        <v/>
      </c>
      <c r="P367" s="70" t="str">
        <f>IFERROR(INDEX('Controles de Corrupción'!$C$10:$AZ$249,MATCH(A367,'Controles de Corrupción'!$B$10:$B$249,0),42),"")</f>
        <v/>
      </c>
      <c r="Q367" s="62" t="str">
        <f>IFERROR(INDEX('Controles de Corrupción'!$C$10:$AZ$249,MATCH(A367,'Controles de Corrupción'!$B$10:$B$249,0),47),"")</f>
        <v/>
      </c>
    </row>
    <row r="368" spans="1:17" ht="51.75" customHeight="1" x14ac:dyDescent="0.25">
      <c r="A368" s="118" t="s">
        <v>900</v>
      </c>
      <c r="B368" s="838"/>
      <c r="C368" s="841"/>
      <c r="D368" s="729"/>
      <c r="E368" s="843"/>
      <c r="F368" s="731"/>
      <c r="G368" s="731"/>
      <c r="H368" s="836"/>
      <c r="I368" s="731"/>
      <c r="J368" s="731"/>
      <c r="K368" s="731"/>
      <c r="L368" s="731"/>
      <c r="M368" s="70" t="str">
        <f>IFERROR(INDEX('Controles de Corrupción'!$C$10:$AZ$249,MATCH(A368,'Controles de Corrupción'!$B$10:$B$249,0),4),"")</f>
        <v/>
      </c>
      <c r="N368" s="70" t="str">
        <f>IFERROR(INDEX('Controles de Corrupción'!$C$10:$AZ$249,MATCH(A368,'Controles de Corrupción'!$B$10:$B$249,0),40),"")</f>
        <v/>
      </c>
      <c r="O368" s="70" t="str">
        <f>IFERROR(INDEX('Controles de Corrupción'!$C$10:$AZ$249,MATCH(A368,'Controles de Corrupción'!$B$10:$B$249,0),41),"")</f>
        <v/>
      </c>
      <c r="P368" s="70" t="str">
        <f>IFERROR(INDEX('Controles de Corrupción'!$C$10:$AZ$249,MATCH(A368,'Controles de Corrupción'!$B$10:$B$249,0),42),"")</f>
        <v/>
      </c>
      <c r="Q368" s="62" t="str">
        <f>IFERROR(INDEX('Controles de Corrupción'!$C$10:$AZ$249,MATCH(A368,'Controles de Corrupción'!$B$10:$B$249,0),47),"")</f>
        <v/>
      </c>
    </row>
    <row r="369" spans="1:17" ht="51.75" customHeight="1" x14ac:dyDescent="0.25">
      <c r="A369" s="118" t="s">
        <v>901</v>
      </c>
      <c r="B369" s="838"/>
      <c r="C369" s="841"/>
      <c r="D369" s="729"/>
      <c r="E369" s="843"/>
      <c r="F369" s="731"/>
      <c r="G369" s="731"/>
      <c r="H369" s="836"/>
      <c r="I369" s="731"/>
      <c r="J369" s="731"/>
      <c r="K369" s="731"/>
      <c r="L369" s="731"/>
      <c r="M369" s="70" t="str">
        <f>IFERROR(INDEX('Controles de Corrupción'!$C$10:$AZ$249,MATCH(A369,'Controles de Corrupción'!$B$10:$B$249,0),4),"")</f>
        <v/>
      </c>
      <c r="N369" s="70" t="str">
        <f>IFERROR(INDEX('Controles de Corrupción'!$C$10:$AZ$249,MATCH(A369,'Controles de Corrupción'!$B$10:$B$249,0),40),"")</f>
        <v/>
      </c>
      <c r="O369" s="70" t="str">
        <f>IFERROR(INDEX('Controles de Corrupción'!$C$10:$AZ$249,MATCH(A369,'Controles de Corrupción'!$B$10:$B$249,0),41),"")</f>
        <v/>
      </c>
      <c r="P369" s="70" t="str">
        <f>IFERROR(INDEX('Controles de Corrupción'!$C$10:$AZ$249,MATCH(A369,'Controles de Corrupción'!$B$10:$B$249,0),42),"")</f>
        <v/>
      </c>
      <c r="Q369" s="62" t="str">
        <f>IFERROR(INDEX('Controles de Corrupción'!$C$10:$AZ$249,MATCH(A369,'Controles de Corrupción'!$B$10:$B$249,0),47),"")</f>
        <v/>
      </c>
    </row>
    <row r="370" spans="1:17" ht="51.75" customHeight="1" x14ac:dyDescent="0.25">
      <c r="A370" s="118" t="s">
        <v>902</v>
      </c>
      <c r="B370" s="838"/>
      <c r="C370" s="841"/>
      <c r="D370" s="729"/>
      <c r="E370" s="843"/>
      <c r="F370" s="731"/>
      <c r="G370" s="731"/>
      <c r="H370" s="836"/>
      <c r="I370" s="731"/>
      <c r="J370" s="731"/>
      <c r="K370" s="731"/>
      <c r="L370" s="731"/>
      <c r="M370" s="70" t="str">
        <f>IFERROR(INDEX('Controles de Corrupción'!$C$10:$AZ$249,MATCH(A370,'Controles de Corrupción'!$B$10:$B$249,0),4),"")</f>
        <v/>
      </c>
      <c r="N370" s="70" t="str">
        <f>IFERROR(INDEX('Controles de Corrupción'!$C$10:$AZ$249,MATCH(A370,'Controles de Corrupción'!$B$10:$B$249,0),40),"")</f>
        <v/>
      </c>
      <c r="O370" s="70" t="str">
        <f>IFERROR(INDEX('Controles de Corrupción'!$C$10:$AZ$249,MATCH(A370,'Controles de Corrupción'!$B$10:$B$249,0),41),"")</f>
        <v/>
      </c>
      <c r="P370" s="70" t="str">
        <f>IFERROR(INDEX('Controles de Corrupción'!$C$10:$AZ$249,MATCH(A370,'Controles de Corrupción'!$B$10:$B$249,0),42),"")</f>
        <v/>
      </c>
      <c r="Q370" s="62" t="str">
        <f>IFERROR(INDEX('Controles de Corrupción'!$C$10:$AZ$249,MATCH(A370,'Controles de Corrupción'!$B$10:$B$249,0),47),"")</f>
        <v/>
      </c>
    </row>
    <row r="371" spans="1:17" ht="51.75" customHeight="1" x14ac:dyDescent="0.25">
      <c r="A371" s="118" t="s">
        <v>903</v>
      </c>
      <c r="B371" s="838"/>
      <c r="C371" s="841"/>
      <c r="D371" s="729"/>
      <c r="E371" s="843"/>
      <c r="F371" s="731"/>
      <c r="G371" s="731"/>
      <c r="H371" s="836"/>
      <c r="I371" s="731"/>
      <c r="J371" s="731"/>
      <c r="K371" s="731"/>
      <c r="L371" s="731"/>
      <c r="M371" s="70" t="str">
        <f>IFERROR(INDEX('Controles de Corrupción'!$C$10:$AZ$249,MATCH(A371,'Controles de Corrupción'!$B$10:$B$249,0),4),"")</f>
        <v/>
      </c>
      <c r="N371" s="70" t="str">
        <f>IFERROR(INDEX('Controles de Corrupción'!$C$10:$AZ$249,MATCH(A371,'Controles de Corrupción'!$B$10:$B$249,0),40),"")</f>
        <v/>
      </c>
      <c r="O371" s="70" t="str">
        <f>IFERROR(INDEX('Controles de Corrupción'!$C$10:$AZ$249,MATCH(A371,'Controles de Corrupción'!$B$10:$B$249,0),41),"")</f>
        <v/>
      </c>
      <c r="P371" s="70" t="str">
        <f>IFERROR(INDEX('Controles de Corrupción'!$C$10:$AZ$249,MATCH(A371,'Controles de Corrupción'!$B$10:$B$249,0),42),"")</f>
        <v/>
      </c>
      <c r="Q371" s="62" t="str">
        <f>IFERROR(INDEX('Controles de Corrupción'!$C$10:$AZ$249,MATCH(A371,'Controles de Corrupción'!$B$10:$B$249,0),47),"")</f>
        <v/>
      </c>
    </row>
    <row r="372" spans="1:17" ht="51.75" customHeight="1" x14ac:dyDescent="0.25">
      <c r="A372" s="118" t="s">
        <v>904</v>
      </c>
      <c r="B372" s="839"/>
      <c r="C372" s="841"/>
      <c r="D372" s="729"/>
      <c r="E372" s="843"/>
      <c r="F372" s="731"/>
      <c r="G372" s="731"/>
      <c r="H372" s="732"/>
      <c r="I372" s="731"/>
      <c r="J372" s="731"/>
      <c r="K372" s="731"/>
      <c r="L372" s="731"/>
      <c r="M372" s="70" t="str">
        <f>IFERROR(INDEX('Controles de Corrupción'!$C$10:$AZ$249,MATCH(A372,'Controles de Corrupción'!$B$10:$B$249,0),4),"")</f>
        <v/>
      </c>
      <c r="N372" s="70" t="str">
        <f>IFERROR(INDEX('Controles de Corrupción'!$C$10:$AZ$249,MATCH(A372,'Controles de Corrupción'!$B$10:$B$249,0),40),"")</f>
        <v/>
      </c>
      <c r="O372" s="70" t="str">
        <f>IFERROR(INDEX('Controles de Corrupción'!$C$10:$AZ$249,MATCH(A372,'Controles de Corrupción'!$B$10:$B$249,0),41),"")</f>
        <v/>
      </c>
      <c r="P372" s="70" t="str">
        <f>IFERROR(INDEX('Controles de Corrupción'!$C$10:$AZ$249,MATCH(A372,'Controles de Corrupción'!$B$10:$B$249,0),42),"")</f>
        <v/>
      </c>
      <c r="Q372" s="62" t="str">
        <f>IFERROR(INDEX('Controles de Corrupción'!$C$10:$AZ$249,MATCH(A372,'Controles de Corrupción'!$B$10:$B$249,0),47),"")</f>
        <v/>
      </c>
    </row>
    <row r="373" spans="1:17" ht="51.75" customHeight="1" x14ac:dyDescent="0.25">
      <c r="A373" s="118" t="s">
        <v>905</v>
      </c>
      <c r="B373" s="837"/>
      <c r="C373" s="840" t="str">
        <f>IFERROR(INDEX('Riesgos de Corrupción'!$B$11:$BN$100,MATCH('Mapa Riesgo Corrupción'!B373,'Riesgos de Corrupción'!$B$11:$B$100,0),2),"")</f>
        <v/>
      </c>
      <c r="D373" s="728" t="str">
        <f>IFERROR(INDEX('Riesgos de Corrupción'!$B$11:$BN$100,MATCH('Mapa Riesgo Corrupción'!B373,'Riesgos de Corrupción'!$B$11:$B$100,0),4),"")</f>
        <v/>
      </c>
      <c r="E373" s="842" t="str">
        <f>IFERROR(INDEX('Riesgos de Corrupción'!$B$11:$BN$100,MATCH('Mapa Riesgo Corrupción'!B373,'Riesgos de Corrupción'!$B$11:$B$100,0),5),"")</f>
        <v/>
      </c>
      <c r="F373" s="730" t="str">
        <f>IFERROR(INDEX('Riesgos de Corrupción'!$B$11:$BN$100,MATCH('Mapa Riesgo Corrupción'!B373,'Riesgos de Corrupción'!$B$11:$B$100,0),18),"")</f>
        <v/>
      </c>
      <c r="G373" s="730" t="str">
        <f>IFERROR(INDEX('Riesgos de Corrupción'!$B$11:$BN$100,MATCH('Mapa Riesgo Corrupción'!B373,'Riesgos de Corrupción'!$B$11:$B$100,0),63),"")</f>
        <v/>
      </c>
      <c r="H373" s="835" t="str">
        <f>IFERROR(INDEX('Riesgos de Corrupción'!$B$11:$BN$100,MATCH('Mapa Riesgo Corrupción'!B373,'Riesgos de Corrupción'!$B$11:$B$100,0),64),"")</f>
        <v/>
      </c>
      <c r="I373" s="730" t="str">
        <f>IFERROR(INDEX('Controles de Corrupción'!$C$10:$AZ$249,MATCH('Mapa Riesgo Corrupción'!B373,'Controles de Corrupción'!$C$10:$C$249,0),33),"")</f>
        <v/>
      </c>
      <c r="J373" s="730" t="str">
        <f>IFERROR(INDEX('Controles de Corrupción'!$C$10:$AZ$249,MATCH('Mapa Riesgo Corrupción'!B373,'Controles de Corrupción'!$C$10:$C$249,0),36),"")</f>
        <v/>
      </c>
      <c r="K373" s="730" t="str">
        <f>IFERROR(INDEX('Controles de Corrupción'!$C$10:$AZ$249,MATCH('Mapa Riesgo Corrupción'!B373,'Controles de Corrupción'!$C$10:$C$249,0),37),"")</f>
        <v/>
      </c>
      <c r="L373" s="730" t="str">
        <f>IFERROR(INDEX('Controles de Corrupción'!$C$10:$AZ$249,MATCH('Mapa Riesgo Corrupción'!B373,'Controles de Corrupción'!$C$10:$C$249,0),38),"")</f>
        <v/>
      </c>
      <c r="M373" s="70" t="str">
        <f>IFERROR(INDEX('Controles de Corrupción'!$C$10:$AZ$249,MATCH(A373,'Controles de Corrupción'!$B$10:$B$249,0),4),"")</f>
        <v/>
      </c>
      <c r="N373" s="70" t="str">
        <f>IFERROR(INDEX('Controles de Corrupción'!$C$10:$AZ$249,MATCH(A373,'Controles de Corrupción'!$B$10:$B$249,0),40),"")</f>
        <v/>
      </c>
      <c r="O373" s="70" t="str">
        <f>IFERROR(INDEX('Controles de Corrupción'!$C$10:$AZ$249,MATCH(A373,'Controles de Corrupción'!$B$10:$B$249,0),41),"")</f>
        <v/>
      </c>
      <c r="P373" s="70" t="str">
        <f>IFERROR(INDEX('Controles de Corrupción'!$C$10:$AZ$249,MATCH(A373,'Controles de Corrupción'!$B$10:$B$249,0),42),"")</f>
        <v/>
      </c>
      <c r="Q373" s="62" t="str">
        <f>IFERROR(INDEX('Controles de Corrupción'!$C$10:$AZ$249,MATCH(A373,'Controles de Corrupción'!$B$10:$B$249,0),47),"")</f>
        <v/>
      </c>
    </row>
    <row r="374" spans="1:17" ht="51.75" customHeight="1" x14ac:dyDescent="0.25">
      <c r="A374" s="118" t="s">
        <v>906</v>
      </c>
      <c r="B374" s="838"/>
      <c r="C374" s="841"/>
      <c r="D374" s="729"/>
      <c r="E374" s="843"/>
      <c r="F374" s="731"/>
      <c r="G374" s="731"/>
      <c r="H374" s="836"/>
      <c r="I374" s="731"/>
      <c r="J374" s="731"/>
      <c r="K374" s="731"/>
      <c r="L374" s="731"/>
      <c r="M374" s="70" t="str">
        <f>IFERROR(INDEX('Controles de Corrupción'!$C$10:$AZ$249,MATCH(A374,'Controles de Corrupción'!$B$10:$B$249,0),4),"")</f>
        <v/>
      </c>
      <c r="N374" s="70" t="str">
        <f>IFERROR(INDEX('Controles de Corrupción'!$C$10:$AZ$249,MATCH(A374,'Controles de Corrupción'!$B$10:$B$249,0),40),"")</f>
        <v/>
      </c>
      <c r="O374" s="70" t="str">
        <f>IFERROR(INDEX('Controles de Corrupción'!$C$10:$AZ$249,MATCH(A374,'Controles de Corrupción'!$B$10:$B$249,0),41),"")</f>
        <v/>
      </c>
      <c r="P374" s="70" t="str">
        <f>IFERROR(INDEX('Controles de Corrupción'!$C$10:$AZ$249,MATCH(A374,'Controles de Corrupción'!$B$10:$B$249,0),42),"")</f>
        <v/>
      </c>
      <c r="Q374" s="62" t="str">
        <f>IFERROR(INDEX('Controles de Corrupción'!$C$10:$AZ$249,MATCH(A374,'Controles de Corrupción'!$B$10:$B$249,0),47),"")</f>
        <v/>
      </c>
    </row>
    <row r="375" spans="1:17" ht="51.75" customHeight="1" x14ac:dyDescent="0.25">
      <c r="A375" s="118" t="s">
        <v>907</v>
      </c>
      <c r="B375" s="838"/>
      <c r="C375" s="841"/>
      <c r="D375" s="729"/>
      <c r="E375" s="843"/>
      <c r="F375" s="731"/>
      <c r="G375" s="731"/>
      <c r="H375" s="836"/>
      <c r="I375" s="731"/>
      <c r="J375" s="731"/>
      <c r="K375" s="731"/>
      <c r="L375" s="731"/>
      <c r="M375" s="70" t="str">
        <f>IFERROR(INDEX('Controles de Corrupción'!$C$10:$AZ$249,MATCH(A375,'Controles de Corrupción'!$B$10:$B$249,0),4),"")</f>
        <v/>
      </c>
      <c r="N375" s="70" t="str">
        <f>IFERROR(INDEX('Controles de Corrupción'!$C$10:$AZ$249,MATCH(A375,'Controles de Corrupción'!$B$10:$B$249,0),40),"")</f>
        <v/>
      </c>
      <c r="O375" s="70" t="str">
        <f>IFERROR(INDEX('Controles de Corrupción'!$C$10:$AZ$249,MATCH(A375,'Controles de Corrupción'!$B$10:$B$249,0),41),"")</f>
        <v/>
      </c>
      <c r="P375" s="70" t="str">
        <f>IFERROR(INDEX('Controles de Corrupción'!$C$10:$AZ$249,MATCH(A375,'Controles de Corrupción'!$B$10:$B$249,0),42),"")</f>
        <v/>
      </c>
      <c r="Q375" s="62" t="str">
        <f>IFERROR(INDEX('Controles de Corrupción'!$C$10:$AZ$249,MATCH(A375,'Controles de Corrupción'!$B$10:$B$249,0),47),"")</f>
        <v/>
      </c>
    </row>
    <row r="376" spans="1:17" ht="51.75" customHeight="1" x14ac:dyDescent="0.25">
      <c r="A376" s="118" t="s">
        <v>908</v>
      </c>
      <c r="B376" s="838"/>
      <c r="C376" s="841"/>
      <c r="D376" s="729"/>
      <c r="E376" s="843"/>
      <c r="F376" s="731"/>
      <c r="G376" s="731"/>
      <c r="H376" s="836"/>
      <c r="I376" s="731"/>
      <c r="J376" s="731"/>
      <c r="K376" s="731"/>
      <c r="L376" s="731"/>
      <c r="M376" s="70" t="str">
        <f>IFERROR(INDEX('Controles de Corrupción'!$C$10:$AZ$249,MATCH(A376,'Controles de Corrupción'!$B$10:$B$249,0),4),"")</f>
        <v/>
      </c>
      <c r="N376" s="70" t="str">
        <f>IFERROR(INDEX('Controles de Corrupción'!$C$10:$AZ$249,MATCH(A376,'Controles de Corrupción'!$B$10:$B$249,0),40),"")</f>
        <v/>
      </c>
      <c r="O376" s="70" t="str">
        <f>IFERROR(INDEX('Controles de Corrupción'!$C$10:$AZ$249,MATCH(A376,'Controles de Corrupción'!$B$10:$B$249,0),41),"")</f>
        <v/>
      </c>
      <c r="P376" s="70" t="str">
        <f>IFERROR(INDEX('Controles de Corrupción'!$C$10:$AZ$249,MATCH(A376,'Controles de Corrupción'!$B$10:$B$249,0),42),"")</f>
        <v/>
      </c>
      <c r="Q376" s="62" t="str">
        <f>IFERROR(INDEX('Controles de Corrupción'!$C$10:$AZ$249,MATCH(A376,'Controles de Corrupción'!$B$10:$B$249,0),47),"")</f>
        <v/>
      </c>
    </row>
    <row r="377" spans="1:17" ht="51.75" customHeight="1" x14ac:dyDescent="0.25">
      <c r="A377" s="118" t="s">
        <v>909</v>
      </c>
      <c r="B377" s="838"/>
      <c r="C377" s="841"/>
      <c r="D377" s="729"/>
      <c r="E377" s="843"/>
      <c r="F377" s="731"/>
      <c r="G377" s="731"/>
      <c r="H377" s="836"/>
      <c r="I377" s="731"/>
      <c r="J377" s="731"/>
      <c r="K377" s="731"/>
      <c r="L377" s="731"/>
      <c r="M377" s="70" t="str">
        <f>IFERROR(INDEX('Controles de Corrupción'!$C$10:$AZ$249,MATCH(A377,'Controles de Corrupción'!$B$10:$B$249,0),4),"")</f>
        <v/>
      </c>
      <c r="N377" s="70" t="str">
        <f>IFERROR(INDEX('Controles de Corrupción'!$C$10:$AZ$249,MATCH(A377,'Controles de Corrupción'!$B$10:$B$249,0),40),"")</f>
        <v/>
      </c>
      <c r="O377" s="70" t="str">
        <f>IFERROR(INDEX('Controles de Corrupción'!$C$10:$AZ$249,MATCH(A377,'Controles de Corrupción'!$B$10:$B$249,0),41),"")</f>
        <v/>
      </c>
      <c r="P377" s="70" t="str">
        <f>IFERROR(INDEX('Controles de Corrupción'!$C$10:$AZ$249,MATCH(A377,'Controles de Corrupción'!$B$10:$B$249,0),42),"")</f>
        <v/>
      </c>
      <c r="Q377" s="62" t="str">
        <f>IFERROR(INDEX('Controles de Corrupción'!$C$10:$AZ$249,MATCH(A377,'Controles de Corrupción'!$B$10:$B$249,0),47),"")</f>
        <v/>
      </c>
    </row>
    <row r="378" spans="1:17" ht="51.75" customHeight="1" x14ac:dyDescent="0.25">
      <c r="A378" s="118" t="s">
        <v>910</v>
      </c>
      <c r="B378" s="839"/>
      <c r="C378" s="841"/>
      <c r="D378" s="729"/>
      <c r="E378" s="843"/>
      <c r="F378" s="731"/>
      <c r="G378" s="731"/>
      <c r="H378" s="732"/>
      <c r="I378" s="731"/>
      <c r="J378" s="731"/>
      <c r="K378" s="731"/>
      <c r="L378" s="731"/>
      <c r="M378" s="70" t="str">
        <f>IFERROR(INDEX('Controles de Corrupción'!$C$10:$AZ$249,MATCH(A378,'Controles de Corrupción'!$B$10:$B$249,0),4),"")</f>
        <v/>
      </c>
      <c r="N378" s="70" t="str">
        <f>IFERROR(INDEX('Controles de Corrupción'!$C$10:$AZ$249,MATCH(A378,'Controles de Corrupción'!$B$10:$B$249,0),40),"")</f>
        <v/>
      </c>
      <c r="O378" s="70" t="str">
        <f>IFERROR(INDEX('Controles de Corrupción'!$C$10:$AZ$249,MATCH(A378,'Controles de Corrupción'!$B$10:$B$249,0),41),"")</f>
        <v/>
      </c>
      <c r="P378" s="70" t="str">
        <f>IFERROR(INDEX('Controles de Corrupción'!$C$10:$AZ$249,MATCH(A378,'Controles de Corrupción'!$B$10:$B$249,0),42),"")</f>
        <v/>
      </c>
      <c r="Q378" s="62" t="str">
        <f>IFERROR(INDEX('Controles de Corrupción'!$C$10:$AZ$249,MATCH(A378,'Controles de Corrupción'!$B$10:$B$249,0),47),"")</f>
        <v/>
      </c>
    </row>
    <row r="379" spans="1:17" ht="51.75" customHeight="1" x14ac:dyDescent="0.25">
      <c r="A379" s="118" t="s">
        <v>911</v>
      </c>
      <c r="B379" s="837"/>
      <c r="C379" s="840" t="str">
        <f>IFERROR(INDEX('Riesgos de Corrupción'!$B$11:$BN$100,MATCH('Mapa Riesgo Corrupción'!B379,'Riesgos de Corrupción'!$B$11:$B$100,0),2),"")</f>
        <v/>
      </c>
      <c r="D379" s="728" t="str">
        <f>IFERROR(INDEX('Riesgos de Corrupción'!$B$11:$BN$100,MATCH('Mapa Riesgo Corrupción'!B379,'Riesgos de Corrupción'!$B$11:$B$100,0),4),"")</f>
        <v/>
      </c>
      <c r="E379" s="842" t="str">
        <f>IFERROR(INDEX('Riesgos de Corrupción'!$B$11:$BN$100,MATCH('Mapa Riesgo Corrupción'!B379,'Riesgos de Corrupción'!$B$11:$B$100,0),5),"")</f>
        <v/>
      </c>
      <c r="F379" s="730" t="str">
        <f>IFERROR(INDEX('Riesgos de Corrupción'!$B$11:$BN$100,MATCH('Mapa Riesgo Corrupción'!B379,'Riesgos de Corrupción'!$B$11:$B$100,0),18),"")</f>
        <v/>
      </c>
      <c r="G379" s="730" t="str">
        <f>IFERROR(INDEX('Riesgos de Corrupción'!$B$11:$BN$100,MATCH('Mapa Riesgo Corrupción'!B379,'Riesgos de Corrupción'!$B$11:$B$100,0),63),"")</f>
        <v/>
      </c>
      <c r="H379" s="835" t="str">
        <f>IFERROR(INDEX('Riesgos de Corrupción'!$B$11:$BN$100,MATCH('Mapa Riesgo Corrupción'!B379,'Riesgos de Corrupción'!$B$11:$B$100,0),64),"")</f>
        <v/>
      </c>
      <c r="I379" s="730" t="str">
        <f>IFERROR(INDEX('Controles de Corrupción'!$C$10:$AZ$249,MATCH('Mapa Riesgo Corrupción'!B379,'Controles de Corrupción'!$C$10:$C$249,0),33),"")</f>
        <v/>
      </c>
      <c r="J379" s="730" t="str">
        <f>IFERROR(INDEX('Controles de Corrupción'!$C$10:$AZ$249,MATCH('Mapa Riesgo Corrupción'!B379,'Controles de Corrupción'!$C$10:$C$249,0),36),"")</f>
        <v/>
      </c>
      <c r="K379" s="730" t="str">
        <f>IFERROR(INDEX('Controles de Corrupción'!$C$10:$AZ$249,MATCH('Mapa Riesgo Corrupción'!B379,'Controles de Corrupción'!$C$10:$C$249,0),37),"")</f>
        <v/>
      </c>
      <c r="L379" s="730" t="str">
        <f>IFERROR(INDEX('Controles de Corrupción'!$C$10:$AZ$249,MATCH('Mapa Riesgo Corrupción'!B379,'Controles de Corrupción'!$C$10:$C$249,0),38),"")</f>
        <v/>
      </c>
      <c r="M379" s="70" t="str">
        <f>IFERROR(INDEX('Controles de Corrupción'!$C$10:$AZ$249,MATCH(A379,'Controles de Corrupción'!$B$10:$B$249,0),4),"")</f>
        <v/>
      </c>
      <c r="N379" s="70" t="str">
        <f>IFERROR(INDEX('Controles de Corrupción'!$C$10:$AZ$249,MATCH(A379,'Controles de Corrupción'!$B$10:$B$249,0),40),"")</f>
        <v/>
      </c>
      <c r="O379" s="70" t="str">
        <f>IFERROR(INDEX('Controles de Corrupción'!$C$10:$AZ$249,MATCH(A379,'Controles de Corrupción'!$B$10:$B$249,0),41),"")</f>
        <v/>
      </c>
      <c r="P379" s="70" t="str">
        <f>IFERROR(INDEX('Controles de Corrupción'!$C$10:$AZ$249,MATCH(A379,'Controles de Corrupción'!$B$10:$B$249,0),42),"")</f>
        <v/>
      </c>
      <c r="Q379" s="62" t="str">
        <f>IFERROR(INDEX('Controles de Corrupción'!$C$10:$AZ$249,MATCH(A379,'Controles de Corrupción'!$B$10:$B$249,0),47),"")</f>
        <v/>
      </c>
    </row>
    <row r="380" spans="1:17" ht="51.75" customHeight="1" x14ac:dyDescent="0.25">
      <c r="A380" s="118" t="s">
        <v>912</v>
      </c>
      <c r="B380" s="838"/>
      <c r="C380" s="841"/>
      <c r="D380" s="729"/>
      <c r="E380" s="843"/>
      <c r="F380" s="731"/>
      <c r="G380" s="731"/>
      <c r="H380" s="836"/>
      <c r="I380" s="731"/>
      <c r="J380" s="731"/>
      <c r="K380" s="731"/>
      <c r="L380" s="731"/>
      <c r="M380" s="70" t="str">
        <f>IFERROR(INDEX('Controles de Corrupción'!$C$10:$AZ$249,MATCH(A380,'Controles de Corrupción'!$B$10:$B$249,0),4),"")</f>
        <v/>
      </c>
      <c r="N380" s="70" t="str">
        <f>IFERROR(INDEX('Controles de Corrupción'!$C$10:$AZ$249,MATCH(A380,'Controles de Corrupción'!$B$10:$B$249,0),40),"")</f>
        <v/>
      </c>
      <c r="O380" s="70" t="str">
        <f>IFERROR(INDEX('Controles de Corrupción'!$C$10:$AZ$249,MATCH(A380,'Controles de Corrupción'!$B$10:$B$249,0),41),"")</f>
        <v/>
      </c>
      <c r="P380" s="70" t="str">
        <f>IFERROR(INDEX('Controles de Corrupción'!$C$10:$AZ$249,MATCH(A380,'Controles de Corrupción'!$B$10:$B$249,0),42),"")</f>
        <v/>
      </c>
      <c r="Q380" s="62" t="str">
        <f>IFERROR(INDEX('Controles de Corrupción'!$C$10:$AZ$249,MATCH(A380,'Controles de Corrupción'!$B$10:$B$249,0),47),"")</f>
        <v/>
      </c>
    </row>
    <row r="381" spans="1:17" ht="51.75" customHeight="1" x14ac:dyDescent="0.25">
      <c r="A381" s="118" t="s">
        <v>913</v>
      </c>
      <c r="B381" s="838"/>
      <c r="C381" s="841"/>
      <c r="D381" s="729"/>
      <c r="E381" s="843"/>
      <c r="F381" s="731"/>
      <c r="G381" s="731"/>
      <c r="H381" s="836"/>
      <c r="I381" s="731"/>
      <c r="J381" s="731"/>
      <c r="K381" s="731"/>
      <c r="L381" s="731"/>
      <c r="M381" s="70" t="str">
        <f>IFERROR(INDEX('Controles de Corrupción'!$C$10:$AZ$249,MATCH(A381,'Controles de Corrupción'!$B$10:$B$249,0),4),"")</f>
        <v/>
      </c>
      <c r="N381" s="70" t="str">
        <f>IFERROR(INDEX('Controles de Corrupción'!$C$10:$AZ$249,MATCH(A381,'Controles de Corrupción'!$B$10:$B$249,0),40),"")</f>
        <v/>
      </c>
      <c r="O381" s="70" t="str">
        <f>IFERROR(INDEX('Controles de Corrupción'!$C$10:$AZ$249,MATCH(A381,'Controles de Corrupción'!$B$10:$B$249,0),41),"")</f>
        <v/>
      </c>
      <c r="P381" s="70" t="str">
        <f>IFERROR(INDEX('Controles de Corrupción'!$C$10:$AZ$249,MATCH(A381,'Controles de Corrupción'!$B$10:$B$249,0),42),"")</f>
        <v/>
      </c>
      <c r="Q381" s="62" t="str">
        <f>IFERROR(INDEX('Controles de Corrupción'!$C$10:$AZ$249,MATCH(A381,'Controles de Corrupción'!$B$10:$B$249,0),47),"")</f>
        <v/>
      </c>
    </row>
    <row r="382" spans="1:17" ht="51.75" customHeight="1" x14ac:dyDescent="0.25">
      <c r="A382" s="118" t="s">
        <v>914</v>
      </c>
      <c r="B382" s="838"/>
      <c r="C382" s="841"/>
      <c r="D382" s="729"/>
      <c r="E382" s="843"/>
      <c r="F382" s="731"/>
      <c r="G382" s="731"/>
      <c r="H382" s="836"/>
      <c r="I382" s="731"/>
      <c r="J382" s="731"/>
      <c r="K382" s="731"/>
      <c r="L382" s="731"/>
      <c r="M382" s="70" t="str">
        <f>IFERROR(INDEX('Controles de Corrupción'!$C$10:$AZ$249,MATCH(A382,'Controles de Corrupción'!$B$10:$B$249,0),4),"")</f>
        <v/>
      </c>
      <c r="N382" s="70" t="str">
        <f>IFERROR(INDEX('Controles de Corrupción'!$C$10:$AZ$249,MATCH(A382,'Controles de Corrupción'!$B$10:$B$249,0),40),"")</f>
        <v/>
      </c>
      <c r="O382" s="70" t="str">
        <f>IFERROR(INDEX('Controles de Corrupción'!$C$10:$AZ$249,MATCH(A382,'Controles de Corrupción'!$B$10:$B$249,0),41),"")</f>
        <v/>
      </c>
      <c r="P382" s="70" t="str">
        <f>IFERROR(INDEX('Controles de Corrupción'!$C$10:$AZ$249,MATCH(A382,'Controles de Corrupción'!$B$10:$B$249,0),42),"")</f>
        <v/>
      </c>
      <c r="Q382" s="62" t="str">
        <f>IFERROR(INDEX('Controles de Corrupción'!$C$10:$AZ$249,MATCH(A382,'Controles de Corrupción'!$B$10:$B$249,0),47),"")</f>
        <v/>
      </c>
    </row>
    <row r="383" spans="1:17" ht="51.75" customHeight="1" x14ac:dyDescent="0.25">
      <c r="A383" s="118" t="s">
        <v>915</v>
      </c>
      <c r="B383" s="838"/>
      <c r="C383" s="841"/>
      <c r="D383" s="729"/>
      <c r="E383" s="843"/>
      <c r="F383" s="731"/>
      <c r="G383" s="731"/>
      <c r="H383" s="836"/>
      <c r="I383" s="731"/>
      <c r="J383" s="731"/>
      <c r="K383" s="731"/>
      <c r="L383" s="731"/>
      <c r="M383" s="70" t="str">
        <f>IFERROR(INDEX('Controles de Corrupción'!$C$10:$AZ$249,MATCH(A383,'Controles de Corrupción'!$B$10:$B$249,0),4),"")</f>
        <v/>
      </c>
      <c r="N383" s="70" t="str">
        <f>IFERROR(INDEX('Controles de Corrupción'!$C$10:$AZ$249,MATCH(A383,'Controles de Corrupción'!$B$10:$B$249,0),40),"")</f>
        <v/>
      </c>
      <c r="O383" s="70" t="str">
        <f>IFERROR(INDEX('Controles de Corrupción'!$C$10:$AZ$249,MATCH(A383,'Controles de Corrupción'!$B$10:$B$249,0),41),"")</f>
        <v/>
      </c>
      <c r="P383" s="70" t="str">
        <f>IFERROR(INDEX('Controles de Corrupción'!$C$10:$AZ$249,MATCH(A383,'Controles de Corrupción'!$B$10:$B$249,0),42),"")</f>
        <v/>
      </c>
      <c r="Q383" s="62" t="str">
        <f>IFERROR(INDEX('Controles de Corrupción'!$C$10:$AZ$249,MATCH(A383,'Controles de Corrupción'!$B$10:$B$249,0),47),"")</f>
        <v/>
      </c>
    </row>
    <row r="384" spans="1:17" ht="51.75" customHeight="1" x14ac:dyDescent="0.25">
      <c r="A384" s="118" t="s">
        <v>916</v>
      </c>
      <c r="B384" s="839"/>
      <c r="C384" s="841"/>
      <c r="D384" s="729"/>
      <c r="E384" s="843"/>
      <c r="F384" s="731"/>
      <c r="G384" s="731"/>
      <c r="H384" s="732"/>
      <c r="I384" s="731"/>
      <c r="J384" s="731"/>
      <c r="K384" s="731"/>
      <c r="L384" s="731"/>
      <c r="M384" s="70" t="str">
        <f>IFERROR(INDEX('Controles de Corrupción'!$C$10:$AZ$249,MATCH(A384,'Controles de Corrupción'!$B$10:$B$249,0),4),"")</f>
        <v/>
      </c>
      <c r="N384" s="70" t="str">
        <f>IFERROR(INDEX('Controles de Corrupción'!$C$10:$AZ$249,MATCH(A384,'Controles de Corrupción'!$B$10:$B$249,0),40),"")</f>
        <v/>
      </c>
      <c r="O384" s="70" t="str">
        <f>IFERROR(INDEX('Controles de Corrupción'!$C$10:$AZ$249,MATCH(A384,'Controles de Corrupción'!$B$10:$B$249,0),41),"")</f>
        <v/>
      </c>
      <c r="P384" s="70" t="str">
        <f>IFERROR(INDEX('Controles de Corrupción'!$C$10:$AZ$249,MATCH(A384,'Controles de Corrupción'!$B$10:$B$249,0),42),"")</f>
        <v/>
      </c>
      <c r="Q384" s="62" t="str">
        <f>IFERROR(INDEX('Controles de Corrupción'!$C$10:$AZ$249,MATCH(A384,'Controles de Corrupción'!$B$10:$B$249,0),47),"")</f>
        <v/>
      </c>
    </row>
    <row r="385" spans="1:17" ht="51.75" customHeight="1" x14ac:dyDescent="0.25">
      <c r="A385" s="118" t="s">
        <v>917</v>
      </c>
      <c r="B385" s="837"/>
      <c r="C385" s="840" t="str">
        <f>IFERROR(INDEX('Riesgos de Corrupción'!$B$11:$BN$100,MATCH('Mapa Riesgo Corrupción'!B385,'Riesgos de Corrupción'!$B$11:$B$100,0),2),"")</f>
        <v/>
      </c>
      <c r="D385" s="728" t="str">
        <f>IFERROR(INDEX('Riesgos de Corrupción'!$B$11:$BN$100,MATCH('Mapa Riesgo Corrupción'!B385,'Riesgos de Corrupción'!$B$11:$B$100,0),4),"")</f>
        <v/>
      </c>
      <c r="E385" s="842" t="str">
        <f>IFERROR(INDEX('Riesgos de Corrupción'!$B$11:$BN$100,MATCH('Mapa Riesgo Corrupción'!B385,'Riesgos de Corrupción'!$B$11:$B$100,0),5),"")</f>
        <v/>
      </c>
      <c r="F385" s="730" t="str">
        <f>IFERROR(INDEX('Riesgos de Corrupción'!$B$11:$BN$100,MATCH('Mapa Riesgo Corrupción'!B385,'Riesgos de Corrupción'!$B$11:$B$100,0),18),"")</f>
        <v/>
      </c>
      <c r="G385" s="730" t="str">
        <f>IFERROR(INDEX('Riesgos de Corrupción'!$B$11:$BN$100,MATCH('Mapa Riesgo Corrupción'!B385,'Riesgos de Corrupción'!$B$11:$B$100,0),63),"")</f>
        <v/>
      </c>
      <c r="H385" s="835" t="str">
        <f>IFERROR(INDEX('Riesgos de Corrupción'!$B$11:$BN$100,MATCH('Mapa Riesgo Corrupción'!B385,'Riesgos de Corrupción'!$B$11:$B$100,0),64),"")</f>
        <v/>
      </c>
      <c r="I385" s="730" t="str">
        <f>IFERROR(INDEX('Controles de Corrupción'!$C$10:$AZ$249,MATCH('Mapa Riesgo Corrupción'!B385,'Controles de Corrupción'!$C$10:$C$249,0),33),"")</f>
        <v/>
      </c>
      <c r="J385" s="730" t="str">
        <f>IFERROR(INDEX('Controles de Corrupción'!$C$10:$AZ$249,MATCH('Mapa Riesgo Corrupción'!B385,'Controles de Corrupción'!$C$10:$C$249,0),36),"")</f>
        <v/>
      </c>
      <c r="K385" s="730" t="str">
        <f>IFERROR(INDEX('Controles de Corrupción'!$C$10:$AZ$249,MATCH('Mapa Riesgo Corrupción'!B385,'Controles de Corrupción'!$C$10:$C$249,0),37),"")</f>
        <v/>
      </c>
      <c r="L385" s="730" t="str">
        <f>IFERROR(INDEX('Controles de Corrupción'!$C$10:$AZ$249,MATCH('Mapa Riesgo Corrupción'!B385,'Controles de Corrupción'!$C$10:$C$249,0),38),"")</f>
        <v/>
      </c>
      <c r="M385" s="70" t="str">
        <f>IFERROR(INDEX('Controles de Corrupción'!$C$10:$AZ$249,MATCH(A385,'Controles de Corrupción'!$B$10:$B$249,0),4),"")</f>
        <v/>
      </c>
      <c r="N385" s="70" t="str">
        <f>IFERROR(INDEX('Controles de Corrupción'!$C$10:$AZ$249,MATCH(A385,'Controles de Corrupción'!$B$10:$B$249,0),40),"")</f>
        <v/>
      </c>
      <c r="O385" s="70" t="str">
        <f>IFERROR(INDEX('Controles de Corrupción'!$C$10:$AZ$249,MATCH(A385,'Controles de Corrupción'!$B$10:$B$249,0),41),"")</f>
        <v/>
      </c>
      <c r="P385" s="70" t="str">
        <f>IFERROR(INDEX('Controles de Corrupción'!$C$10:$AZ$249,MATCH(A385,'Controles de Corrupción'!$B$10:$B$249,0),42),"")</f>
        <v/>
      </c>
      <c r="Q385" s="62" t="str">
        <f>IFERROR(INDEX('Controles de Corrupción'!$C$10:$AZ$249,MATCH(A385,'Controles de Corrupción'!$B$10:$B$249,0),47),"")</f>
        <v/>
      </c>
    </row>
    <row r="386" spans="1:17" ht="51.75" customHeight="1" x14ac:dyDescent="0.25">
      <c r="A386" s="118" t="s">
        <v>918</v>
      </c>
      <c r="B386" s="838"/>
      <c r="C386" s="841"/>
      <c r="D386" s="729"/>
      <c r="E386" s="843"/>
      <c r="F386" s="731"/>
      <c r="G386" s="731"/>
      <c r="H386" s="836"/>
      <c r="I386" s="731"/>
      <c r="J386" s="731"/>
      <c r="K386" s="731"/>
      <c r="L386" s="731"/>
      <c r="M386" s="70" t="str">
        <f>IFERROR(INDEX('Controles de Corrupción'!$C$10:$AZ$249,MATCH(A386,'Controles de Corrupción'!$B$10:$B$249,0),4),"")</f>
        <v/>
      </c>
      <c r="N386" s="70" t="str">
        <f>IFERROR(INDEX('Controles de Corrupción'!$C$10:$AZ$249,MATCH(A386,'Controles de Corrupción'!$B$10:$B$249,0),40),"")</f>
        <v/>
      </c>
      <c r="O386" s="70" t="str">
        <f>IFERROR(INDEX('Controles de Corrupción'!$C$10:$AZ$249,MATCH(A386,'Controles de Corrupción'!$B$10:$B$249,0),41),"")</f>
        <v/>
      </c>
      <c r="P386" s="70" t="str">
        <f>IFERROR(INDEX('Controles de Corrupción'!$C$10:$AZ$249,MATCH(A386,'Controles de Corrupción'!$B$10:$B$249,0),42),"")</f>
        <v/>
      </c>
      <c r="Q386" s="62" t="str">
        <f>IFERROR(INDEX('Controles de Corrupción'!$C$10:$AZ$249,MATCH(A386,'Controles de Corrupción'!$B$10:$B$249,0),47),"")</f>
        <v/>
      </c>
    </row>
    <row r="387" spans="1:17" ht="51.75" customHeight="1" x14ac:dyDescent="0.25">
      <c r="A387" s="118" t="s">
        <v>919</v>
      </c>
      <c r="B387" s="838"/>
      <c r="C387" s="841"/>
      <c r="D387" s="729"/>
      <c r="E387" s="843"/>
      <c r="F387" s="731"/>
      <c r="G387" s="731"/>
      <c r="H387" s="836"/>
      <c r="I387" s="731"/>
      <c r="J387" s="731"/>
      <c r="K387" s="731"/>
      <c r="L387" s="731"/>
      <c r="M387" s="70" t="str">
        <f>IFERROR(INDEX('Controles de Corrupción'!$C$10:$AZ$249,MATCH(A387,'Controles de Corrupción'!$B$10:$B$249,0),4),"")</f>
        <v/>
      </c>
      <c r="N387" s="70" t="str">
        <f>IFERROR(INDEX('Controles de Corrupción'!$C$10:$AZ$249,MATCH(A387,'Controles de Corrupción'!$B$10:$B$249,0),40),"")</f>
        <v/>
      </c>
      <c r="O387" s="70" t="str">
        <f>IFERROR(INDEX('Controles de Corrupción'!$C$10:$AZ$249,MATCH(A387,'Controles de Corrupción'!$B$10:$B$249,0),41),"")</f>
        <v/>
      </c>
      <c r="P387" s="70" t="str">
        <f>IFERROR(INDEX('Controles de Corrupción'!$C$10:$AZ$249,MATCH(A387,'Controles de Corrupción'!$B$10:$B$249,0),42),"")</f>
        <v/>
      </c>
      <c r="Q387" s="62" t="str">
        <f>IFERROR(INDEX('Controles de Corrupción'!$C$10:$AZ$249,MATCH(A387,'Controles de Corrupción'!$B$10:$B$249,0),47),"")</f>
        <v/>
      </c>
    </row>
    <row r="388" spans="1:17" ht="51.75" customHeight="1" x14ac:dyDescent="0.25">
      <c r="A388" s="118" t="s">
        <v>920</v>
      </c>
      <c r="B388" s="838"/>
      <c r="C388" s="841"/>
      <c r="D388" s="729"/>
      <c r="E388" s="843"/>
      <c r="F388" s="731"/>
      <c r="G388" s="731"/>
      <c r="H388" s="836"/>
      <c r="I388" s="731"/>
      <c r="J388" s="731"/>
      <c r="K388" s="731"/>
      <c r="L388" s="731"/>
      <c r="M388" s="70" t="str">
        <f>IFERROR(INDEX('Controles de Corrupción'!$C$10:$AZ$249,MATCH(A388,'Controles de Corrupción'!$B$10:$B$249,0),4),"")</f>
        <v/>
      </c>
      <c r="N388" s="70" t="str">
        <f>IFERROR(INDEX('Controles de Corrupción'!$C$10:$AZ$249,MATCH(A388,'Controles de Corrupción'!$B$10:$B$249,0),40),"")</f>
        <v/>
      </c>
      <c r="O388" s="70" t="str">
        <f>IFERROR(INDEX('Controles de Corrupción'!$C$10:$AZ$249,MATCH(A388,'Controles de Corrupción'!$B$10:$B$249,0),41),"")</f>
        <v/>
      </c>
      <c r="P388" s="70" t="str">
        <f>IFERROR(INDEX('Controles de Corrupción'!$C$10:$AZ$249,MATCH(A388,'Controles de Corrupción'!$B$10:$B$249,0),42),"")</f>
        <v/>
      </c>
      <c r="Q388" s="62" t="str">
        <f>IFERROR(INDEX('Controles de Corrupción'!$C$10:$AZ$249,MATCH(A388,'Controles de Corrupción'!$B$10:$B$249,0),47),"")</f>
        <v/>
      </c>
    </row>
    <row r="389" spans="1:17" ht="51.75" customHeight="1" x14ac:dyDescent="0.25">
      <c r="A389" s="118" t="s">
        <v>921</v>
      </c>
      <c r="B389" s="838"/>
      <c r="C389" s="841"/>
      <c r="D389" s="729"/>
      <c r="E389" s="843"/>
      <c r="F389" s="731"/>
      <c r="G389" s="731"/>
      <c r="H389" s="836"/>
      <c r="I389" s="731"/>
      <c r="J389" s="731"/>
      <c r="K389" s="731"/>
      <c r="L389" s="731"/>
      <c r="M389" s="70" t="str">
        <f>IFERROR(INDEX('Controles de Corrupción'!$C$10:$AZ$249,MATCH(A389,'Controles de Corrupción'!$B$10:$B$249,0),4),"")</f>
        <v/>
      </c>
      <c r="N389" s="70" t="str">
        <f>IFERROR(INDEX('Controles de Corrupción'!$C$10:$AZ$249,MATCH(A389,'Controles de Corrupción'!$B$10:$B$249,0),40),"")</f>
        <v/>
      </c>
      <c r="O389" s="70" t="str">
        <f>IFERROR(INDEX('Controles de Corrupción'!$C$10:$AZ$249,MATCH(A389,'Controles de Corrupción'!$B$10:$B$249,0),41),"")</f>
        <v/>
      </c>
      <c r="P389" s="70" t="str">
        <f>IFERROR(INDEX('Controles de Corrupción'!$C$10:$AZ$249,MATCH(A389,'Controles de Corrupción'!$B$10:$B$249,0),42),"")</f>
        <v/>
      </c>
      <c r="Q389" s="62" t="str">
        <f>IFERROR(INDEX('Controles de Corrupción'!$C$10:$AZ$249,MATCH(A389,'Controles de Corrupción'!$B$10:$B$249,0),47),"")</f>
        <v/>
      </c>
    </row>
    <row r="390" spans="1:17" ht="51.75" customHeight="1" x14ac:dyDescent="0.25">
      <c r="A390" s="118" t="s">
        <v>922</v>
      </c>
      <c r="B390" s="839"/>
      <c r="C390" s="841"/>
      <c r="D390" s="729"/>
      <c r="E390" s="843"/>
      <c r="F390" s="731"/>
      <c r="G390" s="731"/>
      <c r="H390" s="732"/>
      <c r="I390" s="731"/>
      <c r="J390" s="731"/>
      <c r="K390" s="731"/>
      <c r="L390" s="731"/>
      <c r="M390" s="70" t="str">
        <f>IFERROR(INDEX('Controles de Corrupción'!$C$10:$AZ$249,MATCH(A390,'Controles de Corrupción'!$B$10:$B$249,0),4),"")</f>
        <v/>
      </c>
      <c r="N390" s="70" t="str">
        <f>IFERROR(INDEX('Controles de Corrupción'!$C$10:$AZ$249,MATCH(A390,'Controles de Corrupción'!$B$10:$B$249,0),40),"")</f>
        <v/>
      </c>
      <c r="O390" s="70" t="str">
        <f>IFERROR(INDEX('Controles de Corrupción'!$C$10:$AZ$249,MATCH(A390,'Controles de Corrupción'!$B$10:$B$249,0),41),"")</f>
        <v/>
      </c>
      <c r="P390" s="70" t="str">
        <f>IFERROR(INDEX('Controles de Corrupción'!$C$10:$AZ$249,MATCH(A390,'Controles de Corrupción'!$B$10:$B$249,0),42),"")</f>
        <v/>
      </c>
      <c r="Q390" s="62" t="str">
        <f>IFERROR(INDEX('Controles de Corrupción'!$C$10:$AZ$249,MATCH(A390,'Controles de Corrupción'!$B$10:$B$249,0),47),"")</f>
        <v/>
      </c>
    </row>
    <row r="391" spans="1:17" ht="51.75" customHeight="1" x14ac:dyDescent="0.25">
      <c r="A391" s="118" t="s">
        <v>923</v>
      </c>
      <c r="B391" s="837"/>
      <c r="C391" s="840" t="str">
        <f>IFERROR(INDEX('Riesgos de Corrupción'!$B$11:$BN$100,MATCH('Mapa Riesgo Corrupción'!B391,'Riesgos de Corrupción'!$B$11:$B$100,0),2),"")</f>
        <v/>
      </c>
      <c r="D391" s="728" t="str">
        <f>IFERROR(INDEX('Riesgos de Corrupción'!$B$11:$BN$100,MATCH('Mapa Riesgo Corrupción'!B391,'Riesgos de Corrupción'!$B$11:$B$100,0),4),"")</f>
        <v/>
      </c>
      <c r="E391" s="842" t="str">
        <f>IFERROR(INDEX('Riesgos de Corrupción'!$B$11:$BN$100,MATCH('Mapa Riesgo Corrupción'!B391,'Riesgos de Corrupción'!$B$11:$B$100,0),5),"")</f>
        <v/>
      </c>
      <c r="F391" s="730" t="str">
        <f>IFERROR(INDEX('Riesgos de Corrupción'!$B$11:$BN$100,MATCH('Mapa Riesgo Corrupción'!B391,'Riesgos de Corrupción'!$B$11:$B$100,0),18),"")</f>
        <v/>
      </c>
      <c r="G391" s="730" t="str">
        <f>IFERROR(INDEX('Riesgos de Corrupción'!$B$11:$BN$100,MATCH('Mapa Riesgo Corrupción'!B391,'Riesgos de Corrupción'!$B$11:$B$100,0),63),"")</f>
        <v/>
      </c>
      <c r="H391" s="835" t="str">
        <f>IFERROR(INDEX('Riesgos de Corrupción'!$B$11:$BN$100,MATCH('Mapa Riesgo Corrupción'!B391,'Riesgos de Corrupción'!$B$11:$B$100,0),64),"")</f>
        <v/>
      </c>
      <c r="I391" s="730" t="str">
        <f>IFERROR(INDEX('Controles de Corrupción'!$C$10:$AZ$249,MATCH('Mapa Riesgo Corrupción'!B391,'Controles de Corrupción'!$C$10:$C$249,0),33),"")</f>
        <v/>
      </c>
      <c r="J391" s="730" t="str">
        <f>IFERROR(INDEX('Controles de Corrupción'!$C$10:$AZ$249,MATCH('Mapa Riesgo Corrupción'!B391,'Controles de Corrupción'!$C$10:$C$249,0),36),"")</f>
        <v/>
      </c>
      <c r="K391" s="730" t="str">
        <f>IFERROR(INDEX('Controles de Corrupción'!$C$10:$AZ$249,MATCH('Mapa Riesgo Corrupción'!B391,'Controles de Corrupción'!$C$10:$C$249,0),37),"")</f>
        <v/>
      </c>
      <c r="L391" s="730" t="str">
        <f>IFERROR(INDEX('Controles de Corrupción'!$C$10:$AZ$249,MATCH('Mapa Riesgo Corrupción'!B391,'Controles de Corrupción'!$C$10:$C$249,0),38),"")</f>
        <v/>
      </c>
      <c r="M391" s="70" t="str">
        <f>IFERROR(INDEX('Controles de Corrupción'!$C$10:$AZ$249,MATCH(A391,'Controles de Corrupción'!$B$10:$B$249,0),4),"")</f>
        <v/>
      </c>
      <c r="N391" s="70" t="str">
        <f>IFERROR(INDEX('Controles de Corrupción'!$C$10:$AZ$249,MATCH(A391,'Controles de Corrupción'!$B$10:$B$249,0),40),"")</f>
        <v/>
      </c>
      <c r="O391" s="70" t="str">
        <f>IFERROR(INDEX('Controles de Corrupción'!$C$10:$AZ$249,MATCH(A391,'Controles de Corrupción'!$B$10:$B$249,0),41),"")</f>
        <v/>
      </c>
      <c r="P391" s="70" t="str">
        <f>IFERROR(INDEX('Controles de Corrupción'!$C$10:$AZ$249,MATCH(A391,'Controles de Corrupción'!$B$10:$B$249,0),42),"")</f>
        <v/>
      </c>
      <c r="Q391" s="62" t="str">
        <f>IFERROR(INDEX('Controles de Corrupción'!$C$10:$AZ$249,MATCH(A391,'Controles de Corrupción'!$B$10:$B$249,0),47),"")</f>
        <v/>
      </c>
    </row>
    <row r="392" spans="1:17" ht="51.75" customHeight="1" x14ac:dyDescent="0.25">
      <c r="A392" s="118" t="s">
        <v>924</v>
      </c>
      <c r="B392" s="838"/>
      <c r="C392" s="841"/>
      <c r="D392" s="729"/>
      <c r="E392" s="843"/>
      <c r="F392" s="731"/>
      <c r="G392" s="731"/>
      <c r="H392" s="836"/>
      <c r="I392" s="731"/>
      <c r="J392" s="731"/>
      <c r="K392" s="731"/>
      <c r="L392" s="731"/>
      <c r="M392" s="70" t="str">
        <f>IFERROR(INDEX('Controles de Corrupción'!$C$10:$AZ$249,MATCH(A392,'Controles de Corrupción'!$B$10:$B$249,0),4),"")</f>
        <v/>
      </c>
      <c r="N392" s="70" t="str">
        <f>IFERROR(INDEX('Controles de Corrupción'!$C$10:$AZ$249,MATCH(A392,'Controles de Corrupción'!$B$10:$B$249,0),40),"")</f>
        <v/>
      </c>
      <c r="O392" s="70" t="str">
        <f>IFERROR(INDEX('Controles de Corrupción'!$C$10:$AZ$249,MATCH(A392,'Controles de Corrupción'!$B$10:$B$249,0),41),"")</f>
        <v/>
      </c>
      <c r="P392" s="70" t="str">
        <f>IFERROR(INDEX('Controles de Corrupción'!$C$10:$AZ$249,MATCH(A392,'Controles de Corrupción'!$B$10:$B$249,0),42),"")</f>
        <v/>
      </c>
      <c r="Q392" s="62" t="str">
        <f>IFERROR(INDEX('Controles de Corrupción'!$C$10:$AZ$249,MATCH(A392,'Controles de Corrupción'!$B$10:$B$249,0),47),"")</f>
        <v/>
      </c>
    </row>
    <row r="393" spans="1:17" ht="51.75" customHeight="1" x14ac:dyDescent="0.25">
      <c r="A393" s="118" t="s">
        <v>925</v>
      </c>
      <c r="B393" s="838"/>
      <c r="C393" s="841"/>
      <c r="D393" s="729"/>
      <c r="E393" s="843"/>
      <c r="F393" s="731"/>
      <c r="G393" s="731"/>
      <c r="H393" s="836"/>
      <c r="I393" s="731"/>
      <c r="J393" s="731"/>
      <c r="K393" s="731"/>
      <c r="L393" s="731"/>
      <c r="M393" s="70" t="str">
        <f>IFERROR(INDEX('Controles de Corrupción'!$C$10:$AZ$249,MATCH(A393,'Controles de Corrupción'!$B$10:$B$249,0),4),"")</f>
        <v/>
      </c>
      <c r="N393" s="70" t="str">
        <f>IFERROR(INDEX('Controles de Corrupción'!$C$10:$AZ$249,MATCH(A393,'Controles de Corrupción'!$B$10:$B$249,0),40),"")</f>
        <v/>
      </c>
      <c r="O393" s="70" t="str">
        <f>IFERROR(INDEX('Controles de Corrupción'!$C$10:$AZ$249,MATCH(A393,'Controles de Corrupción'!$B$10:$B$249,0),41),"")</f>
        <v/>
      </c>
      <c r="P393" s="70" t="str">
        <f>IFERROR(INDEX('Controles de Corrupción'!$C$10:$AZ$249,MATCH(A393,'Controles de Corrupción'!$B$10:$B$249,0),42),"")</f>
        <v/>
      </c>
      <c r="Q393" s="62" t="str">
        <f>IFERROR(INDEX('Controles de Corrupción'!$C$10:$AZ$249,MATCH(A393,'Controles de Corrupción'!$B$10:$B$249,0),47),"")</f>
        <v/>
      </c>
    </row>
    <row r="394" spans="1:17" ht="51.75" customHeight="1" x14ac:dyDescent="0.25">
      <c r="A394" s="118" t="s">
        <v>926</v>
      </c>
      <c r="B394" s="838"/>
      <c r="C394" s="841"/>
      <c r="D394" s="729"/>
      <c r="E394" s="843"/>
      <c r="F394" s="731"/>
      <c r="G394" s="731"/>
      <c r="H394" s="836"/>
      <c r="I394" s="731"/>
      <c r="J394" s="731"/>
      <c r="K394" s="731"/>
      <c r="L394" s="731"/>
      <c r="M394" s="70" t="str">
        <f>IFERROR(INDEX('Controles de Corrupción'!$C$10:$AZ$249,MATCH(A394,'Controles de Corrupción'!$B$10:$B$249,0),4),"")</f>
        <v/>
      </c>
      <c r="N394" s="70" t="str">
        <f>IFERROR(INDEX('Controles de Corrupción'!$C$10:$AZ$249,MATCH(A394,'Controles de Corrupción'!$B$10:$B$249,0),40),"")</f>
        <v/>
      </c>
      <c r="O394" s="70" t="str">
        <f>IFERROR(INDEX('Controles de Corrupción'!$C$10:$AZ$249,MATCH(A394,'Controles de Corrupción'!$B$10:$B$249,0),41),"")</f>
        <v/>
      </c>
      <c r="P394" s="70" t="str">
        <f>IFERROR(INDEX('Controles de Corrupción'!$C$10:$AZ$249,MATCH(A394,'Controles de Corrupción'!$B$10:$B$249,0),42),"")</f>
        <v/>
      </c>
      <c r="Q394" s="62" t="str">
        <f>IFERROR(INDEX('Controles de Corrupción'!$C$10:$AZ$249,MATCH(A394,'Controles de Corrupción'!$B$10:$B$249,0),47),"")</f>
        <v/>
      </c>
    </row>
    <row r="395" spans="1:17" ht="51.75" customHeight="1" x14ac:dyDescent="0.25">
      <c r="A395" s="118" t="s">
        <v>927</v>
      </c>
      <c r="B395" s="838"/>
      <c r="C395" s="841"/>
      <c r="D395" s="729"/>
      <c r="E395" s="843"/>
      <c r="F395" s="731"/>
      <c r="G395" s="731"/>
      <c r="H395" s="836"/>
      <c r="I395" s="731"/>
      <c r="J395" s="731"/>
      <c r="K395" s="731"/>
      <c r="L395" s="731"/>
      <c r="M395" s="70" t="str">
        <f>IFERROR(INDEX('Controles de Corrupción'!$C$10:$AZ$249,MATCH(A395,'Controles de Corrupción'!$B$10:$B$249,0),4),"")</f>
        <v/>
      </c>
      <c r="N395" s="70" t="str">
        <f>IFERROR(INDEX('Controles de Corrupción'!$C$10:$AZ$249,MATCH(A395,'Controles de Corrupción'!$B$10:$B$249,0),40),"")</f>
        <v/>
      </c>
      <c r="O395" s="70" t="str">
        <f>IFERROR(INDEX('Controles de Corrupción'!$C$10:$AZ$249,MATCH(A395,'Controles de Corrupción'!$B$10:$B$249,0),41),"")</f>
        <v/>
      </c>
      <c r="P395" s="70" t="str">
        <f>IFERROR(INDEX('Controles de Corrupción'!$C$10:$AZ$249,MATCH(A395,'Controles de Corrupción'!$B$10:$B$249,0),42),"")</f>
        <v/>
      </c>
      <c r="Q395" s="62" t="str">
        <f>IFERROR(INDEX('Controles de Corrupción'!$C$10:$AZ$249,MATCH(A395,'Controles de Corrupción'!$B$10:$B$249,0),47),"")</f>
        <v/>
      </c>
    </row>
    <row r="396" spans="1:17" ht="51.75" customHeight="1" x14ac:dyDescent="0.25">
      <c r="A396" s="118" t="s">
        <v>928</v>
      </c>
      <c r="B396" s="839"/>
      <c r="C396" s="841"/>
      <c r="D396" s="729"/>
      <c r="E396" s="843"/>
      <c r="F396" s="731"/>
      <c r="G396" s="731"/>
      <c r="H396" s="732"/>
      <c r="I396" s="731"/>
      <c r="J396" s="731"/>
      <c r="K396" s="731"/>
      <c r="L396" s="731"/>
      <c r="M396" s="70" t="str">
        <f>IFERROR(INDEX('Controles de Corrupción'!$C$10:$AZ$249,MATCH(A396,'Controles de Corrupción'!$B$10:$B$249,0),4),"")</f>
        <v/>
      </c>
      <c r="N396" s="70" t="str">
        <f>IFERROR(INDEX('Controles de Corrupción'!$C$10:$AZ$249,MATCH(A396,'Controles de Corrupción'!$B$10:$B$249,0),40),"")</f>
        <v/>
      </c>
      <c r="O396" s="70" t="str">
        <f>IFERROR(INDEX('Controles de Corrupción'!$C$10:$AZ$249,MATCH(A396,'Controles de Corrupción'!$B$10:$B$249,0),41),"")</f>
        <v/>
      </c>
      <c r="P396" s="70" t="str">
        <f>IFERROR(INDEX('Controles de Corrupción'!$C$10:$AZ$249,MATCH(A396,'Controles de Corrupción'!$B$10:$B$249,0),42),"")</f>
        <v/>
      </c>
      <c r="Q396" s="62" t="str">
        <f>IFERROR(INDEX('Controles de Corrupción'!$C$10:$AZ$249,MATCH(A396,'Controles de Corrupción'!$B$10:$B$249,0),47),"")</f>
        <v/>
      </c>
    </row>
    <row r="397" spans="1:17" ht="51.75" customHeight="1" x14ac:dyDescent="0.25">
      <c r="A397" s="118" t="s">
        <v>929</v>
      </c>
      <c r="B397" s="837"/>
      <c r="C397" s="840" t="str">
        <f>IFERROR(INDEX('Riesgos de Corrupción'!$B$11:$BN$100,MATCH('Mapa Riesgo Corrupción'!B397,'Riesgos de Corrupción'!$B$11:$B$100,0),2),"")</f>
        <v/>
      </c>
      <c r="D397" s="728" t="str">
        <f>IFERROR(INDEX('Riesgos de Corrupción'!$B$11:$BN$100,MATCH('Mapa Riesgo Corrupción'!B397,'Riesgos de Corrupción'!$B$11:$B$100,0),4),"")</f>
        <v/>
      </c>
      <c r="E397" s="842" t="str">
        <f>IFERROR(INDEX('Riesgos de Corrupción'!$B$11:$BN$100,MATCH('Mapa Riesgo Corrupción'!B397,'Riesgos de Corrupción'!$B$11:$B$100,0),5),"")</f>
        <v/>
      </c>
      <c r="F397" s="730" t="str">
        <f>IFERROR(INDEX('Riesgos de Corrupción'!$B$11:$BN$100,MATCH('Mapa Riesgo Corrupción'!B397,'Riesgos de Corrupción'!$B$11:$B$100,0),18),"")</f>
        <v/>
      </c>
      <c r="G397" s="730" t="str">
        <f>IFERROR(INDEX('Riesgos de Corrupción'!$B$11:$BN$100,MATCH('Mapa Riesgo Corrupción'!B397,'Riesgos de Corrupción'!$B$11:$B$100,0),63),"")</f>
        <v/>
      </c>
      <c r="H397" s="835" t="str">
        <f>IFERROR(INDEX('Riesgos de Corrupción'!$B$11:$BN$100,MATCH('Mapa Riesgo Corrupción'!B397,'Riesgos de Corrupción'!$B$11:$B$100,0),64),"")</f>
        <v/>
      </c>
      <c r="I397" s="730" t="str">
        <f>IFERROR(INDEX('Controles de Corrupción'!$C$10:$AZ$249,MATCH('Mapa Riesgo Corrupción'!B397,'Controles de Corrupción'!$C$10:$C$249,0),33),"")</f>
        <v/>
      </c>
      <c r="J397" s="730" t="str">
        <f>IFERROR(INDEX('Controles de Corrupción'!$C$10:$AZ$249,MATCH('Mapa Riesgo Corrupción'!B397,'Controles de Corrupción'!$C$10:$C$249,0),36),"")</f>
        <v/>
      </c>
      <c r="K397" s="730" t="str">
        <f>IFERROR(INDEX('Controles de Corrupción'!$C$10:$AZ$249,MATCH('Mapa Riesgo Corrupción'!B397,'Controles de Corrupción'!$C$10:$C$249,0),37),"")</f>
        <v/>
      </c>
      <c r="L397" s="730" t="str">
        <f>IFERROR(INDEX('Controles de Corrupción'!$C$10:$AZ$249,MATCH('Mapa Riesgo Corrupción'!B397,'Controles de Corrupción'!$C$10:$C$249,0),38),"")</f>
        <v/>
      </c>
      <c r="M397" s="70" t="str">
        <f>IFERROR(INDEX('Controles de Corrupción'!$C$10:$AZ$249,MATCH(A397,'Controles de Corrupción'!$B$10:$B$249,0),4),"")</f>
        <v/>
      </c>
      <c r="N397" s="70" t="str">
        <f>IFERROR(INDEX('Controles de Corrupción'!$C$10:$AZ$249,MATCH(A397,'Controles de Corrupción'!$B$10:$B$249,0),40),"")</f>
        <v/>
      </c>
      <c r="O397" s="70" t="str">
        <f>IFERROR(INDEX('Controles de Corrupción'!$C$10:$AZ$249,MATCH(A397,'Controles de Corrupción'!$B$10:$B$249,0),41),"")</f>
        <v/>
      </c>
      <c r="P397" s="70" t="str">
        <f>IFERROR(INDEX('Controles de Corrupción'!$C$10:$AZ$249,MATCH(A397,'Controles de Corrupción'!$B$10:$B$249,0),42),"")</f>
        <v/>
      </c>
      <c r="Q397" s="62" t="str">
        <f>IFERROR(INDEX('Controles de Corrupción'!$C$10:$AZ$249,MATCH(A397,'Controles de Corrupción'!$B$10:$B$249,0),47),"")</f>
        <v/>
      </c>
    </row>
    <row r="398" spans="1:17" ht="51.75" customHeight="1" x14ac:dyDescent="0.25">
      <c r="A398" s="118" t="s">
        <v>930</v>
      </c>
      <c r="B398" s="838"/>
      <c r="C398" s="841"/>
      <c r="D398" s="729"/>
      <c r="E398" s="843"/>
      <c r="F398" s="731"/>
      <c r="G398" s="731"/>
      <c r="H398" s="836"/>
      <c r="I398" s="731"/>
      <c r="J398" s="731"/>
      <c r="K398" s="731"/>
      <c r="L398" s="731"/>
      <c r="M398" s="70" t="str">
        <f>IFERROR(INDEX('Controles de Corrupción'!$C$10:$AZ$249,MATCH(A398,'Controles de Corrupción'!$B$10:$B$249,0),4),"")</f>
        <v/>
      </c>
      <c r="N398" s="70" t="str">
        <f>IFERROR(INDEX('Controles de Corrupción'!$C$10:$AZ$249,MATCH(A398,'Controles de Corrupción'!$B$10:$B$249,0),40),"")</f>
        <v/>
      </c>
      <c r="O398" s="70" t="str">
        <f>IFERROR(INDEX('Controles de Corrupción'!$C$10:$AZ$249,MATCH(A398,'Controles de Corrupción'!$B$10:$B$249,0),41),"")</f>
        <v/>
      </c>
      <c r="P398" s="70" t="str">
        <f>IFERROR(INDEX('Controles de Corrupción'!$C$10:$AZ$249,MATCH(A398,'Controles de Corrupción'!$B$10:$B$249,0),42),"")</f>
        <v/>
      </c>
      <c r="Q398" s="62" t="str">
        <f>IFERROR(INDEX('Controles de Corrupción'!$C$10:$AZ$249,MATCH(A398,'Controles de Corrupción'!$B$10:$B$249,0),47),"")</f>
        <v/>
      </c>
    </row>
    <row r="399" spans="1:17" ht="51.75" customHeight="1" x14ac:dyDescent="0.25">
      <c r="A399" s="118" t="s">
        <v>931</v>
      </c>
      <c r="B399" s="838"/>
      <c r="C399" s="841"/>
      <c r="D399" s="729"/>
      <c r="E399" s="843"/>
      <c r="F399" s="731"/>
      <c r="G399" s="731"/>
      <c r="H399" s="836"/>
      <c r="I399" s="731"/>
      <c r="J399" s="731"/>
      <c r="K399" s="731"/>
      <c r="L399" s="731"/>
      <c r="M399" s="70" t="str">
        <f>IFERROR(INDEX('Controles de Corrupción'!$C$10:$AZ$249,MATCH(A399,'Controles de Corrupción'!$B$10:$B$249,0),4),"")</f>
        <v/>
      </c>
      <c r="N399" s="70" t="str">
        <f>IFERROR(INDEX('Controles de Corrupción'!$C$10:$AZ$249,MATCH(A399,'Controles de Corrupción'!$B$10:$B$249,0),40),"")</f>
        <v/>
      </c>
      <c r="O399" s="70" t="str">
        <f>IFERROR(INDEX('Controles de Corrupción'!$C$10:$AZ$249,MATCH(A399,'Controles de Corrupción'!$B$10:$B$249,0),41),"")</f>
        <v/>
      </c>
      <c r="P399" s="70" t="str">
        <f>IFERROR(INDEX('Controles de Corrupción'!$C$10:$AZ$249,MATCH(A399,'Controles de Corrupción'!$B$10:$B$249,0),42),"")</f>
        <v/>
      </c>
      <c r="Q399" s="62" t="str">
        <f>IFERROR(INDEX('Controles de Corrupción'!$C$10:$AZ$249,MATCH(A399,'Controles de Corrupción'!$B$10:$B$249,0),47),"")</f>
        <v/>
      </c>
    </row>
    <row r="400" spans="1:17" ht="51.75" customHeight="1" x14ac:dyDescent="0.25">
      <c r="A400" s="118" t="s">
        <v>932</v>
      </c>
      <c r="B400" s="838"/>
      <c r="C400" s="841"/>
      <c r="D400" s="729"/>
      <c r="E400" s="843"/>
      <c r="F400" s="731"/>
      <c r="G400" s="731"/>
      <c r="H400" s="836"/>
      <c r="I400" s="731"/>
      <c r="J400" s="731"/>
      <c r="K400" s="731"/>
      <c r="L400" s="731"/>
      <c r="M400" s="70" t="str">
        <f>IFERROR(INDEX('Controles de Corrupción'!$C$10:$AZ$249,MATCH(A400,'Controles de Corrupción'!$B$10:$B$249,0),4),"")</f>
        <v/>
      </c>
      <c r="N400" s="70" t="str">
        <f>IFERROR(INDEX('Controles de Corrupción'!$C$10:$AZ$249,MATCH(A400,'Controles de Corrupción'!$B$10:$B$249,0),40),"")</f>
        <v/>
      </c>
      <c r="O400" s="70" t="str">
        <f>IFERROR(INDEX('Controles de Corrupción'!$C$10:$AZ$249,MATCH(A400,'Controles de Corrupción'!$B$10:$B$249,0),41),"")</f>
        <v/>
      </c>
      <c r="P400" s="70" t="str">
        <f>IFERROR(INDEX('Controles de Corrupción'!$C$10:$AZ$249,MATCH(A400,'Controles de Corrupción'!$B$10:$B$249,0),42),"")</f>
        <v/>
      </c>
      <c r="Q400" s="62" t="str">
        <f>IFERROR(INDEX('Controles de Corrupción'!$C$10:$AZ$249,MATCH(A400,'Controles de Corrupción'!$B$10:$B$249,0),47),"")</f>
        <v/>
      </c>
    </row>
    <row r="401" spans="1:17" ht="51.75" customHeight="1" x14ac:dyDescent="0.25">
      <c r="A401" s="118" t="s">
        <v>933</v>
      </c>
      <c r="B401" s="838"/>
      <c r="C401" s="841"/>
      <c r="D401" s="729"/>
      <c r="E401" s="843"/>
      <c r="F401" s="731"/>
      <c r="G401" s="731"/>
      <c r="H401" s="836"/>
      <c r="I401" s="731"/>
      <c r="J401" s="731"/>
      <c r="K401" s="731"/>
      <c r="L401" s="731"/>
      <c r="M401" s="70" t="str">
        <f>IFERROR(INDEX('Controles de Corrupción'!$C$10:$AZ$249,MATCH(A401,'Controles de Corrupción'!$B$10:$B$249,0),4),"")</f>
        <v/>
      </c>
      <c r="N401" s="70" t="str">
        <f>IFERROR(INDEX('Controles de Corrupción'!$C$10:$AZ$249,MATCH(A401,'Controles de Corrupción'!$B$10:$B$249,0),40),"")</f>
        <v/>
      </c>
      <c r="O401" s="70" t="str">
        <f>IFERROR(INDEX('Controles de Corrupción'!$C$10:$AZ$249,MATCH(A401,'Controles de Corrupción'!$B$10:$B$249,0),41),"")</f>
        <v/>
      </c>
      <c r="P401" s="70" t="str">
        <f>IFERROR(INDEX('Controles de Corrupción'!$C$10:$AZ$249,MATCH(A401,'Controles de Corrupción'!$B$10:$B$249,0),42),"")</f>
        <v/>
      </c>
      <c r="Q401" s="62" t="str">
        <f>IFERROR(INDEX('Controles de Corrupción'!$C$10:$AZ$249,MATCH(A401,'Controles de Corrupción'!$B$10:$B$249,0),47),"")</f>
        <v/>
      </c>
    </row>
    <row r="402" spans="1:17" ht="51.75" customHeight="1" x14ac:dyDescent="0.25">
      <c r="A402" s="118" t="s">
        <v>934</v>
      </c>
      <c r="B402" s="839"/>
      <c r="C402" s="841"/>
      <c r="D402" s="729"/>
      <c r="E402" s="843"/>
      <c r="F402" s="731"/>
      <c r="G402" s="731"/>
      <c r="H402" s="732"/>
      <c r="I402" s="731"/>
      <c r="J402" s="731"/>
      <c r="K402" s="731"/>
      <c r="L402" s="731"/>
      <c r="M402" s="70" t="str">
        <f>IFERROR(INDEX('Controles de Corrupción'!$C$10:$AZ$249,MATCH(A402,'Controles de Corrupción'!$B$10:$B$249,0),4),"")</f>
        <v/>
      </c>
      <c r="N402" s="70" t="str">
        <f>IFERROR(INDEX('Controles de Corrupción'!$C$10:$AZ$249,MATCH(A402,'Controles de Corrupción'!$B$10:$B$249,0),40),"")</f>
        <v/>
      </c>
      <c r="O402" s="70" t="str">
        <f>IFERROR(INDEX('Controles de Corrupción'!$C$10:$AZ$249,MATCH(A402,'Controles de Corrupción'!$B$10:$B$249,0),41),"")</f>
        <v/>
      </c>
      <c r="P402" s="70" t="str">
        <f>IFERROR(INDEX('Controles de Corrupción'!$C$10:$AZ$249,MATCH(A402,'Controles de Corrupción'!$B$10:$B$249,0),42),"")</f>
        <v/>
      </c>
      <c r="Q402" s="62" t="str">
        <f>IFERROR(INDEX('Controles de Corrupción'!$C$10:$AZ$249,MATCH(A402,'Controles de Corrupción'!$B$10:$B$249,0),47),"")</f>
        <v/>
      </c>
    </row>
    <row r="403" spans="1:17" ht="51.75" customHeight="1" x14ac:dyDescent="0.25">
      <c r="A403" s="118" t="s">
        <v>935</v>
      </c>
      <c r="B403" s="837"/>
      <c r="C403" s="840" t="str">
        <f>IFERROR(INDEX('Riesgos de Corrupción'!$B$11:$BN$100,MATCH('Mapa Riesgo Corrupción'!B403,'Riesgos de Corrupción'!$B$11:$B$100,0),2),"")</f>
        <v/>
      </c>
      <c r="D403" s="728" t="str">
        <f>IFERROR(INDEX('Riesgos de Corrupción'!$B$11:$BN$100,MATCH('Mapa Riesgo Corrupción'!B403,'Riesgos de Corrupción'!$B$11:$B$100,0),4),"")</f>
        <v/>
      </c>
      <c r="E403" s="842" t="str">
        <f>IFERROR(INDEX('Riesgos de Corrupción'!$B$11:$BN$100,MATCH('Mapa Riesgo Corrupción'!B403,'Riesgos de Corrupción'!$B$11:$B$100,0),5),"")</f>
        <v/>
      </c>
      <c r="F403" s="730" t="str">
        <f>IFERROR(INDEX('Riesgos de Corrupción'!$B$11:$BN$100,MATCH('Mapa Riesgo Corrupción'!B403,'Riesgos de Corrupción'!$B$11:$B$100,0),18),"")</f>
        <v/>
      </c>
      <c r="G403" s="730" t="str">
        <f>IFERROR(INDEX('Riesgos de Corrupción'!$B$11:$BN$100,MATCH('Mapa Riesgo Corrupción'!B403,'Riesgos de Corrupción'!$B$11:$B$100,0),63),"")</f>
        <v/>
      </c>
      <c r="H403" s="835" t="str">
        <f>IFERROR(INDEX('Riesgos de Corrupción'!$B$11:$BN$100,MATCH('Mapa Riesgo Corrupción'!B403,'Riesgos de Corrupción'!$B$11:$B$100,0),64),"")</f>
        <v/>
      </c>
      <c r="I403" s="730" t="str">
        <f>IFERROR(INDEX('Controles de Corrupción'!$C$10:$AZ$249,MATCH('Mapa Riesgo Corrupción'!B403,'Controles de Corrupción'!$C$10:$C$249,0),33),"")</f>
        <v/>
      </c>
      <c r="J403" s="730" t="str">
        <f>IFERROR(INDEX('Controles de Corrupción'!$C$10:$AZ$249,MATCH('Mapa Riesgo Corrupción'!B403,'Controles de Corrupción'!$C$10:$C$249,0),36),"")</f>
        <v/>
      </c>
      <c r="K403" s="730" t="str">
        <f>IFERROR(INDEX('Controles de Corrupción'!$C$10:$AZ$249,MATCH('Mapa Riesgo Corrupción'!B403,'Controles de Corrupción'!$C$10:$C$249,0),37),"")</f>
        <v/>
      </c>
      <c r="L403" s="730" t="str">
        <f>IFERROR(INDEX('Controles de Corrupción'!$C$10:$AZ$249,MATCH('Mapa Riesgo Corrupción'!B403,'Controles de Corrupción'!$C$10:$C$249,0),38),"")</f>
        <v/>
      </c>
      <c r="M403" s="70" t="str">
        <f>IFERROR(INDEX('Controles de Corrupción'!$C$10:$AZ$249,MATCH(A403,'Controles de Corrupción'!$B$10:$B$249,0),4),"")</f>
        <v/>
      </c>
      <c r="N403" s="70" t="str">
        <f>IFERROR(INDEX('Controles de Corrupción'!$C$10:$AZ$249,MATCH(A403,'Controles de Corrupción'!$B$10:$B$249,0),40),"")</f>
        <v/>
      </c>
      <c r="O403" s="70" t="str">
        <f>IFERROR(INDEX('Controles de Corrupción'!$C$10:$AZ$249,MATCH(A403,'Controles de Corrupción'!$B$10:$B$249,0),41),"")</f>
        <v/>
      </c>
      <c r="P403" s="70" t="str">
        <f>IFERROR(INDEX('Controles de Corrupción'!$C$10:$AZ$249,MATCH(A403,'Controles de Corrupción'!$B$10:$B$249,0),42),"")</f>
        <v/>
      </c>
      <c r="Q403" s="62" t="str">
        <f>IFERROR(INDEX('Controles de Corrupción'!$C$10:$AZ$249,MATCH(A403,'Controles de Corrupción'!$B$10:$B$249,0),47),"")</f>
        <v/>
      </c>
    </row>
    <row r="404" spans="1:17" ht="51.75" customHeight="1" x14ac:dyDescent="0.25">
      <c r="A404" s="118" t="s">
        <v>936</v>
      </c>
      <c r="B404" s="838"/>
      <c r="C404" s="841"/>
      <c r="D404" s="729"/>
      <c r="E404" s="843"/>
      <c r="F404" s="731"/>
      <c r="G404" s="731"/>
      <c r="H404" s="836"/>
      <c r="I404" s="731"/>
      <c r="J404" s="731"/>
      <c r="K404" s="731"/>
      <c r="L404" s="731"/>
      <c r="M404" s="70" t="str">
        <f>IFERROR(INDEX('Controles de Corrupción'!$C$10:$AZ$249,MATCH(A404,'Controles de Corrupción'!$B$10:$B$249,0),4),"")</f>
        <v/>
      </c>
      <c r="N404" s="70" t="str">
        <f>IFERROR(INDEX('Controles de Corrupción'!$C$10:$AZ$249,MATCH(A404,'Controles de Corrupción'!$B$10:$B$249,0),40),"")</f>
        <v/>
      </c>
      <c r="O404" s="70" t="str">
        <f>IFERROR(INDEX('Controles de Corrupción'!$C$10:$AZ$249,MATCH(A404,'Controles de Corrupción'!$B$10:$B$249,0),41),"")</f>
        <v/>
      </c>
      <c r="P404" s="70" t="str">
        <f>IFERROR(INDEX('Controles de Corrupción'!$C$10:$AZ$249,MATCH(A404,'Controles de Corrupción'!$B$10:$B$249,0),42),"")</f>
        <v/>
      </c>
      <c r="Q404" s="62" t="str">
        <f>IFERROR(INDEX('Controles de Corrupción'!$C$10:$AZ$249,MATCH(A404,'Controles de Corrupción'!$B$10:$B$249,0),47),"")</f>
        <v/>
      </c>
    </row>
    <row r="405" spans="1:17" ht="51.75" customHeight="1" x14ac:dyDescent="0.25">
      <c r="A405" s="118" t="s">
        <v>937</v>
      </c>
      <c r="B405" s="838"/>
      <c r="C405" s="841"/>
      <c r="D405" s="729"/>
      <c r="E405" s="843"/>
      <c r="F405" s="731"/>
      <c r="G405" s="731"/>
      <c r="H405" s="836"/>
      <c r="I405" s="731"/>
      <c r="J405" s="731"/>
      <c r="K405" s="731"/>
      <c r="L405" s="731"/>
      <c r="M405" s="70" t="str">
        <f>IFERROR(INDEX('Controles de Corrupción'!$C$10:$AZ$249,MATCH(A405,'Controles de Corrupción'!$B$10:$B$249,0),4),"")</f>
        <v/>
      </c>
      <c r="N405" s="70" t="str">
        <f>IFERROR(INDEX('Controles de Corrupción'!$C$10:$AZ$249,MATCH(A405,'Controles de Corrupción'!$B$10:$B$249,0),40),"")</f>
        <v/>
      </c>
      <c r="O405" s="70" t="str">
        <f>IFERROR(INDEX('Controles de Corrupción'!$C$10:$AZ$249,MATCH(A405,'Controles de Corrupción'!$B$10:$B$249,0),41),"")</f>
        <v/>
      </c>
      <c r="P405" s="70" t="str">
        <f>IFERROR(INDEX('Controles de Corrupción'!$C$10:$AZ$249,MATCH(A405,'Controles de Corrupción'!$B$10:$B$249,0),42),"")</f>
        <v/>
      </c>
      <c r="Q405" s="62" t="str">
        <f>IFERROR(INDEX('Controles de Corrupción'!$C$10:$AZ$249,MATCH(A405,'Controles de Corrupción'!$B$10:$B$249,0),47),"")</f>
        <v/>
      </c>
    </row>
    <row r="406" spans="1:17" ht="51.75" customHeight="1" x14ac:dyDescent="0.25">
      <c r="A406" s="118" t="s">
        <v>938</v>
      </c>
      <c r="B406" s="838"/>
      <c r="C406" s="841"/>
      <c r="D406" s="729"/>
      <c r="E406" s="843"/>
      <c r="F406" s="731"/>
      <c r="G406" s="731"/>
      <c r="H406" s="836"/>
      <c r="I406" s="731"/>
      <c r="J406" s="731"/>
      <c r="K406" s="731"/>
      <c r="L406" s="731"/>
      <c r="M406" s="70" t="str">
        <f>IFERROR(INDEX('Controles de Corrupción'!$C$10:$AZ$249,MATCH(A406,'Controles de Corrupción'!$B$10:$B$249,0),4),"")</f>
        <v/>
      </c>
      <c r="N406" s="70" t="str">
        <f>IFERROR(INDEX('Controles de Corrupción'!$C$10:$AZ$249,MATCH(A406,'Controles de Corrupción'!$B$10:$B$249,0),40),"")</f>
        <v/>
      </c>
      <c r="O406" s="70" t="str">
        <f>IFERROR(INDEX('Controles de Corrupción'!$C$10:$AZ$249,MATCH(A406,'Controles de Corrupción'!$B$10:$B$249,0),41),"")</f>
        <v/>
      </c>
      <c r="P406" s="70" t="str">
        <f>IFERROR(INDEX('Controles de Corrupción'!$C$10:$AZ$249,MATCH(A406,'Controles de Corrupción'!$B$10:$B$249,0),42),"")</f>
        <v/>
      </c>
      <c r="Q406" s="62" t="str">
        <f>IFERROR(INDEX('Controles de Corrupción'!$C$10:$AZ$249,MATCH(A406,'Controles de Corrupción'!$B$10:$B$249,0),47),"")</f>
        <v/>
      </c>
    </row>
    <row r="407" spans="1:17" ht="51.75" customHeight="1" x14ac:dyDescent="0.25">
      <c r="A407" s="118" t="s">
        <v>939</v>
      </c>
      <c r="B407" s="838"/>
      <c r="C407" s="841"/>
      <c r="D407" s="729"/>
      <c r="E407" s="843"/>
      <c r="F407" s="731"/>
      <c r="G407" s="731"/>
      <c r="H407" s="836"/>
      <c r="I407" s="731"/>
      <c r="J407" s="731"/>
      <c r="K407" s="731"/>
      <c r="L407" s="731"/>
      <c r="M407" s="70" t="str">
        <f>IFERROR(INDEX('Controles de Corrupción'!$C$10:$AZ$249,MATCH(A407,'Controles de Corrupción'!$B$10:$B$249,0),4),"")</f>
        <v/>
      </c>
      <c r="N407" s="70" t="str">
        <f>IFERROR(INDEX('Controles de Corrupción'!$C$10:$AZ$249,MATCH(A407,'Controles de Corrupción'!$B$10:$B$249,0),40),"")</f>
        <v/>
      </c>
      <c r="O407" s="70" t="str">
        <f>IFERROR(INDEX('Controles de Corrupción'!$C$10:$AZ$249,MATCH(A407,'Controles de Corrupción'!$B$10:$B$249,0),41),"")</f>
        <v/>
      </c>
      <c r="P407" s="70" t="str">
        <f>IFERROR(INDEX('Controles de Corrupción'!$C$10:$AZ$249,MATCH(A407,'Controles de Corrupción'!$B$10:$B$249,0),42),"")</f>
        <v/>
      </c>
      <c r="Q407" s="62" t="str">
        <f>IFERROR(INDEX('Controles de Corrupción'!$C$10:$AZ$249,MATCH(A407,'Controles de Corrupción'!$B$10:$B$249,0),47),"")</f>
        <v/>
      </c>
    </row>
    <row r="408" spans="1:17" ht="51.75" customHeight="1" x14ac:dyDescent="0.25">
      <c r="A408" s="118" t="s">
        <v>940</v>
      </c>
      <c r="B408" s="839"/>
      <c r="C408" s="841"/>
      <c r="D408" s="729"/>
      <c r="E408" s="843"/>
      <c r="F408" s="731"/>
      <c r="G408" s="731"/>
      <c r="H408" s="732"/>
      <c r="I408" s="731"/>
      <c r="J408" s="731"/>
      <c r="K408" s="731"/>
      <c r="L408" s="731"/>
      <c r="M408" s="70" t="str">
        <f>IFERROR(INDEX('Controles de Corrupción'!$C$10:$AZ$249,MATCH(A408,'Controles de Corrupción'!$B$10:$B$249,0),4),"")</f>
        <v/>
      </c>
      <c r="N408" s="70" t="str">
        <f>IFERROR(INDEX('Controles de Corrupción'!$C$10:$AZ$249,MATCH(A408,'Controles de Corrupción'!$B$10:$B$249,0),40),"")</f>
        <v/>
      </c>
      <c r="O408" s="70" t="str">
        <f>IFERROR(INDEX('Controles de Corrupción'!$C$10:$AZ$249,MATCH(A408,'Controles de Corrupción'!$B$10:$B$249,0),41),"")</f>
        <v/>
      </c>
      <c r="P408" s="70" t="str">
        <f>IFERROR(INDEX('Controles de Corrupción'!$C$10:$AZ$249,MATCH(A408,'Controles de Corrupción'!$B$10:$B$249,0),42),"")</f>
        <v/>
      </c>
      <c r="Q408" s="62" t="str">
        <f>IFERROR(INDEX('Controles de Corrupción'!$C$10:$AZ$249,MATCH(A408,'Controles de Corrupción'!$B$10:$B$249,0),47),"")</f>
        <v/>
      </c>
    </row>
    <row r="409" spans="1:17" ht="51.75" customHeight="1" x14ac:dyDescent="0.25">
      <c r="A409" s="118" t="s">
        <v>941</v>
      </c>
      <c r="B409" s="837"/>
      <c r="C409" s="840" t="str">
        <f>IFERROR(INDEX('Riesgos de Corrupción'!$B$11:$BN$100,MATCH('Mapa Riesgo Corrupción'!B409,'Riesgos de Corrupción'!$B$11:$B$100,0),2),"")</f>
        <v/>
      </c>
      <c r="D409" s="728" t="str">
        <f>IFERROR(INDEX('Riesgos de Corrupción'!$B$11:$BN$100,MATCH('Mapa Riesgo Corrupción'!B409,'Riesgos de Corrupción'!$B$11:$B$100,0),4),"")</f>
        <v/>
      </c>
      <c r="E409" s="842" t="str">
        <f>IFERROR(INDEX('Riesgos de Corrupción'!$B$11:$BN$100,MATCH('Mapa Riesgo Corrupción'!B409,'Riesgos de Corrupción'!$B$11:$B$100,0),5),"")</f>
        <v/>
      </c>
      <c r="F409" s="730" t="str">
        <f>IFERROR(INDEX('Riesgos de Corrupción'!$B$11:$BN$100,MATCH('Mapa Riesgo Corrupción'!B409,'Riesgos de Corrupción'!$B$11:$B$100,0),18),"")</f>
        <v/>
      </c>
      <c r="G409" s="730" t="str">
        <f>IFERROR(INDEX('Riesgos de Corrupción'!$B$11:$BN$100,MATCH('Mapa Riesgo Corrupción'!B409,'Riesgos de Corrupción'!$B$11:$B$100,0),63),"")</f>
        <v/>
      </c>
      <c r="H409" s="835" t="str">
        <f>IFERROR(INDEX('Riesgos de Corrupción'!$B$11:$BN$100,MATCH('Mapa Riesgo Corrupción'!B409,'Riesgos de Corrupción'!$B$11:$B$100,0),64),"")</f>
        <v/>
      </c>
      <c r="I409" s="730" t="str">
        <f>IFERROR(INDEX('Controles de Corrupción'!$C$10:$AZ$249,MATCH('Mapa Riesgo Corrupción'!B409,'Controles de Corrupción'!$C$10:$C$249,0),33),"")</f>
        <v/>
      </c>
      <c r="J409" s="730" t="str">
        <f>IFERROR(INDEX('Controles de Corrupción'!$C$10:$AZ$249,MATCH('Mapa Riesgo Corrupción'!B409,'Controles de Corrupción'!$C$10:$C$249,0),36),"")</f>
        <v/>
      </c>
      <c r="K409" s="730" t="str">
        <f>IFERROR(INDEX('Controles de Corrupción'!$C$10:$AZ$249,MATCH('Mapa Riesgo Corrupción'!B409,'Controles de Corrupción'!$C$10:$C$249,0),37),"")</f>
        <v/>
      </c>
      <c r="L409" s="730" t="str">
        <f>IFERROR(INDEX('Controles de Corrupción'!$C$10:$AZ$249,MATCH('Mapa Riesgo Corrupción'!B409,'Controles de Corrupción'!$C$10:$C$249,0),38),"")</f>
        <v/>
      </c>
      <c r="M409" s="70" t="str">
        <f>IFERROR(INDEX('Controles de Corrupción'!$C$10:$AZ$249,MATCH(A409,'Controles de Corrupción'!$B$10:$B$249,0),4),"")</f>
        <v/>
      </c>
      <c r="N409" s="70" t="str">
        <f>IFERROR(INDEX('Controles de Corrupción'!$C$10:$AZ$249,MATCH(A409,'Controles de Corrupción'!$B$10:$B$249,0),40),"")</f>
        <v/>
      </c>
      <c r="O409" s="70" t="str">
        <f>IFERROR(INDEX('Controles de Corrupción'!$C$10:$AZ$249,MATCH(A409,'Controles de Corrupción'!$B$10:$B$249,0),41),"")</f>
        <v/>
      </c>
      <c r="P409" s="70" t="str">
        <f>IFERROR(INDEX('Controles de Corrupción'!$C$10:$AZ$249,MATCH(A409,'Controles de Corrupción'!$B$10:$B$249,0),42),"")</f>
        <v/>
      </c>
      <c r="Q409" s="62" t="str">
        <f>IFERROR(INDEX('Controles de Corrupción'!$C$10:$AZ$249,MATCH(A409,'Controles de Corrupción'!$B$10:$B$249,0),47),"")</f>
        <v/>
      </c>
    </row>
    <row r="410" spans="1:17" ht="51.75" customHeight="1" x14ac:dyDescent="0.25">
      <c r="A410" s="118" t="s">
        <v>942</v>
      </c>
      <c r="B410" s="838"/>
      <c r="C410" s="841"/>
      <c r="D410" s="729"/>
      <c r="E410" s="843"/>
      <c r="F410" s="731"/>
      <c r="G410" s="731"/>
      <c r="H410" s="836"/>
      <c r="I410" s="731"/>
      <c r="J410" s="731"/>
      <c r="K410" s="731"/>
      <c r="L410" s="731"/>
      <c r="M410" s="70" t="str">
        <f>IFERROR(INDEX('Controles de Corrupción'!$C$10:$AZ$249,MATCH(A410,'Controles de Corrupción'!$B$10:$B$249,0),4),"")</f>
        <v/>
      </c>
      <c r="N410" s="70" t="str">
        <f>IFERROR(INDEX('Controles de Corrupción'!$C$10:$AZ$249,MATCH(A410,'Controles de Corrupción'!$B$10:$B$249,0),40),"")</f>
        <v/>
      </c>
      <c r="O410" s="70" t="str">
        <f>IFERROR(INDEX('Controles de Corrupción'!$C$10:$AZ$249,MATCH(A410,'Controles de Corrupción'!$B$10:$B$249,0),41),"")</f>
        <v/>
      </c>
      <c r="P410" s="70" t="str">
        <f>IFERROR(INDEX('Controles de Corrupción'!$C$10:$AZ$249,MATCH(A410,'Controles de Corrupción'!$B$10:$B$249,0),42),"")</f>
        <v/>
      </c>
      <c r="Q410" s="62" t="str">
        <f>IFERROR(INDEX('Controles de Corrupción'!$C$10:$AZ$249,MATCH(A410,'Controles de Corrupción'!$B$10:$B$249,0),47),"")</f>
        <v/>
      </c>
    </row>
    <row r="411" spans="1:17" ht="51.75" customHeight="1" x14ac:dyDescent="0.25">
      <c r="A411" s="118" t="s">
        <v>943</v>
      </c>
      <c r="B411" s="838"/>
      <c r="C411" s="841"/>
      <c r="D411" s="729"/>
      <c r="E411" s="843"/>
      <c r="F411" s="731"/>
      <c r="G411" s="731"/>
      <c r="H411" s="836"/>
      <c r="I411" s="731"/>
      <c r="J411" s="731"/>
      <c r="K411" s="731"/>
      <c r="L411" s="731"/>
      <c r="M411" s="70" t="str">
        <f>IFERROR(INDEX('Controles de Corrupción'!$C$10:$AZ$249,MATCH(A411,'Controles de Corrupción'!$B$10:$B$249,0),4),"")</f>
        <v/>
      </c>
      <c r="N411" s="70" t="str">
        <f>IFERROR(INDEX('Controles de Corrupción'!$C$10:$AZ$249,MATCH(A411,'Controles de Corrupción'!$B$10:$B$249,0),40),"")</f>
        <v/>
      </c>
      <c r="O411" s="70" t="str">
        <f>IFERROR(INDEX('Controles de Corrupción'!$C$10:$AZ$249,MATCH(A411,'Controles de Corrupción'!$B$10:$B$249,0),41),"")</f>
        <v/>
      </c>
      <c r="P411" s="70" t="str">
        <f>IFERROR(INDEX('Controles de Corrupción'!$C$10:$AZ$249,MATCH(A411,'Controles de Corrupción'!$B$10:$B$249,0),42),"")</f>
        <v/>
      </c>
      <c r="Q411" s="62" t="str">
        <f>IFERROR(INDEX('Controles de Corrupción'!$C$10:$AZ$249,MATCH(A411,'Controles de Corrupción'!$B$10:$B$249,0),47),"")</f>
        <v/>
      </c>
    </row>
    <row r="412" spans="1:17" ht="51.75" customHeight="1" x14ac:dyDescent="0.25">
      <c r="A412" s="118" t="s">
        <v>944</v>
      </c>
      <c r="B412" s="838"/>
      <c r="C412" s="841"/>
      <c r="D412" s="729"/>
      <c r="E412" s="843"/>
      <c r="F412" s="731"/>
      <c r="G412" s="731"/>
      <c r="H412" s="836"/>
      <c r="I412" s="731"/>
      <c r="J412" s="731"/>
      <c r="K412" s="731"/>
      <c r="L412" s="731"/>
      <c r="M412" s="70" t="str">
        <f>IFERROR(INDEX('Controles de Corrupción'!$C$10:$AZ$249,MATCH(A412,'Controles de Corrupción'!$B$10:$B$249,0),4),"")</f>
        <v/>
      </c>
      <c r="N412" s="70" t="str">
        <f>IFERROR(INDEX('Controles de Corrupción'!$C$10:$AZ$249,MATCH(A412,'Controles de Corrupción'!$B$10:$B$249,0),40),"")</f>
        <v/>
      </c>
      <c r="O412" s="70" t="str">
        <f>IFERROR(INDEX('Controles de Corrupción'!$C$10:$AZ$249,MATCH(A412,'Controles de Corrupción'!$B$10:$B$249,0),41),"")</f>
        <v/>
      </c>
      <c r="P412" s="70" t="str">
        <f>IFERROR(INDEX('Controles de Corrupción'!$C$10:$AZ$249,MATCH(A412,'Controles de Corrupción'!$B$10:$B$249,0),42),"")</f>
        <v/>
      </c>
      <c r="Q412" s="62" t="str">
        <f>IFERROR(INDEX('Controles de Corrupción'!$C$10:$AZ$249,MATCH(A412,'Controles de Corrupción'!$B$10:$B$249,0),47),"")</f>
        <v/>
      </c>
    </row>
    <row r="413" spans="1:17" ht="51.75" customHeight="1" x14ac:dyDescent="0.25">
      <c r="A413" s="118" t="s">
        <v>945</v>
      </c>
      <c r="B413" s="838"/>
      <c r="C413" s="841"/>
      <c r="D413" s="729"/>
      <c r="E413" s="843"/>
      <c r="F413" s="731"/>
      <c r="G413" s="731"/>
      <c r="H413" s="836"/>
      <c r="I413" s="731"/>
      <c r="J413" s="731"/>
      <c r="K413" s="731"/>
      <c r="L413" s="731"/>
      <c r="M413" s="70" t="str">
        <f>IFERROR(INDEX('Controles de Corrupción'!$C$10:$AZ$249,MATCH(A413,'Controles de Corrupción'!$B$10:$B$249,0),4),"")</f>
        <v/>
      </c>
      <c r="N413" s="70" t="str">
        <f>IFERROR(INDEX('Controles de Corrupción'!$C$10:$AZ$249,MATCH(A413,'Controles de Corrupción'!$B$10:$B$249,0),40),"")</f>
        <v/>
      </c>
      <c r="O413" s="70" t="str">
        <f>IFERROR(INDEX('Controles de Corrupción'!$C$10:$AZ$249,MATCH(A413,'Controles de Corrupción'!$B$10:$B$249,0),41),"")</f>
        <v/>
      </c>
      <c r="P413" s="70" t="str">
        <f>IFERROR(INDEX('Controles de Corrupción'!$C$10:$AZ$249,MATCH(A413,'Controles de Corrupción'!$B$10:$B$249,0),42),"")</f>
        <v/>
      </c>
      <c r="Q413" s="62" t="str">
        <f>IFERROR(INDEX('Controles de Corrupción'!$C$10:$AZ$249,MATCH(A413,'Controles de Corrupción'!$B$10:$B$249,0),47),"")</f>
        <v/>
      </c>
    </row>
    <row r="414" spans="1:17" ht="51.75" customHeight="1" x14ac:dyDescent="0.25">
      <c r="A414" s="118" t="s">
        <v>946</v>
      </c>
      <c r="B414" s="839"/>
      <c r="C414" s="841"/>
      <c r="D414" s="729"/>
      <c r="E414" s="843"/>
      <c r="F414" s="731"/>
      <c r="G414" s="731"/>
      <c r="H414" s="732"/>
      <c r="I414" s="731"/>
      <c r="J414" s="731"/>
      <c r="K414" s="731"/>
      <c r="L414" s="731"/>
      <c r="M414" s="70" t="str">
        <f>IFERROR(INDEX('Controles de Corrupción'!$C$10:$AZ$249,MATCH(A414,'Controles de Corrupción'!$B$10:$B$249,0),4),"")</f>
        <v/>
      </c>
      <c r="N414" s="70" t="str">
        <f>IFERROR(INDEX('Controles de Corrupción'!$C$10:$AZ$249,MATCH(A414,'Controles de Corrupción'!$B$10:$B$249,0),40),"")</f>
        <v/>
      </c>
      <c r="O414" s="70" t="str">
        <f>IFERROR(INDEX('Controles de Corrupción'!$C$10:$AZ$249,MATCH(A414,'Controles de Corrupción'!$B$10:$B$249,0),41),"")</f>
        <v/>
      </c>
      <c r="P414" s="70" t="str">
        <f>IFERROR(INDEX('Controles de Corrupción'!$C$10:$AZ$249,MATCH(A414,'Controles de Corrupción'!$B$10:$B$249,0),42),"")</f>
        <v/>
      </c>
      <c r="Q414" s="62" t="str">
        <f>IFERROR(INDEX('Controles de Corrupción'!$C$10:$AZ$249,MATCH(A414,'Controles de Corrupción'!$B$10:$B$249,0),47),"")</f>
        <v/>
      </c>
    </row>
    <row r="415" spans="1:17" ht="51.75" customHeight="1" x14ac:dyDescent="0.25">
      <c r="A415" s="118" t="s">
        <v>947</v>
      </c>
      <c r="B415" s="837"/>
      <c r="C415" s="840" t="str">
        <f>IFERROR(INDEX('Riesgos de Corrupción'!$B$11:$BN$100,MATCH('Mapa Riesgo Corrupción'!B415,'Riesgos de Corrupción'!$B$11:$B$100,0),2),"")</f>
        <v/>
      </c>
      <c r="D415" s="728" t="str">
        <f>IFERROR(INDEX('Riesgos de Corrupción'!$B$11:$BN$100,MATCH('Mapa Riesgo Corrupción'!B415,'Riesgos de Corrupción'!$B$11:$B$100,0),4),"")</f>
        <v/>
      </c>
      <c r="E415" s="842" t="str">
        <f>IFERROR(INDEX('Riesgos de Corrupción'!$B$11:$BN$100,MATCH('Mapa Riesgo Corrupción'!B415,'Riesgos de Corrupción'!$B$11:$B$100,0),5),"")</f>
        <v/>
      </c>
      <c r="F415" s="730" t="str">
        <f>IFERROR(INDEX('Riesgos de Corrupción'!$B$11:$BN$100,MATCH('Mapa Riesgo Corrupción'!B415,'Riesgos de Corrupción'!$B$11:$B$100,0),18),"")</f>
        <v/>
      </c>
      <c r="G415" s="730" t="str">
        <f>IFERROR(INDEX('Riesgos de Corrupción'!$B$11:$BN$100,MATCH('Mapa Riesgo Corrupción'!B415,'Riesgos de Corrupción'!$B$11:$B$100,0),63),"")</f>
        <v/>
      </c>
      <c r="H415" s="835" t="str">
        <f>IFERROR(INDEX('Riesgos de Corrupción'!$B$11:$BN$100,MATCH('Mapa Riesgo Corrupción'!B415,'Riesgos de Corrupción'!$B$11:$B$100,0),64),"")</f>
        <v/>
      </c>
      <c r="I415" s="730" t="str">
        <f>IFERROR(INDEX('Controles de Corrupción'!$C$10:$AZ$249,MATCH('Mapa Riesgo Corrupción'!B415,'Controles de Corrupción'!$C$10:$C$249,0),33),"")</f>
        <v/>
      </c>
      <c r="J415" s="730" t="str">
        <f>IFERROR(INDEX('Controles de Corrupción'!$C$10:$AZ$249,MATCH('Mapa Riesgo Corrupción'!B415,'Controles de Corrupción'!$C$10:$C$249,0),36),"")</f>
        <v/>
      </c>
      <c r="K415" s="730" t="str">
        <f>IFERROR(INDEX('Controles de Corrupción'!$C$10:$AZ$249,MATCH('Mapa Riesgo Corrupción'!B415,'Controles de Corrupción'!$C$10:$C$249,0),37),"")</f>
        <v/>
      </c>
      <c r="L415" s="730" t="str">
        <f>IFERROR(INDEX('Controles de Corrupción'!$C$10:$AZ$249,MATCH('Mapa Riesgo Corrupción'!B415,'Controles de Corrupción'!$C$10:$C$249,0),38),"")</f>
        <v/>
      </c>
      <c r="M415" s="70" t="str">
        <f>IFERROR(INDEX('Controles de Corrupción'!$C$10:$AZ$249,MATCH(A415,'Controles de Corrupción'!$B$10:$B$249,0),4),"")</f>
        <v/>
      </c>
      <c r="N415" s="70" t="str">
        <f>IFERROR(INDEX('Controles de Corrupción'!$C$10:$AZ$249,MATCH(A415,'Controles de Corrupción'!$B$10:$B$249,0),40),"")</f>
        <v/>
      </c>
      <c r="O415" s="70" t="str">
        <f>IFERROR(INDEX('Controles de Corrupción'!$C$10:$AZ$249,MATCH(A415,'Controles de Corrupción'!$B$10:$B$249,0),41),"")</f>
        <v/>
      </c>
      <c r="P415" s="70" t="str">
        <f>IFERROR(INDEX('Controles de Corrupción'!$C$10:$AZ$249,MATCH(A415,'Controles de Corrupción'!$B$10:$B$249,0),42),"")</f>
        <v/>
      </c>
      <c r="Q415" s="62" t="str">
        <f>IFERROR(INDEX('Controles de Corrupción'!$C$10:$AZ$249,MATCH(A415,'Controles de Corrupción'!$B$10:$B$249,0),47),"")</f>
        <v/>
      </c>
    </row>
    <row r="416" spans="1:17" ht="51.75" customHeight="1" x14ac:dyDescent="0.25">
      <c r="A416" s="118" t="s">
        <v>948</v>
      </c>
      <c r="B416" s="838"/>
      <c r="C416" s="841"/>
      <c r="D416" s="729"/>
      <c r="E416" s="843"/>
      <c r="F416" s="731"/>
      <c r="G416" s="731"/>
      <c r="H416" s="836"/>
      <c r="I416" s="731"/>
      <c r="J416" s="731"/>
      <c r="K416" s="731"/>
      <c r="L416" s="731"/>
      <c r="M416" s="70" t="str">
        <f>IFERROR(INDEX('Controles de Corrupción'!$C$10:$AZ$249,MATCH(A416,'Controles de Corrupción'!$B$10:$B$249,0),4),"")</f>
        <v/>
      </c>
      <c r="N416" s="70" t="str">
        <f>IFERROR(INDEX('Controles de Corrupción'!$C$10:$AZ$249,MATCH(A416,'Controles de Corrupción'!$B$10:$B$249,0),40),"")</f>
        <v/>
      </c>
      <c r="O416" s="70" t="str">
        <f>IFERROR(INDEX('Controles de Corrupción'!$C$10:$AZ$249,MATCH(A416,'Controles de Corrupción'!$B$10:$B$249,0),41),"")</f>
        <v/>
      </c>
      <c r="P416" s="70" t="str">
        <f>IFERROR(INDEX('Controles de Corrupción'!$C$10:$AZ$249,MATCH(A416,'Controles de Corrupción'!$B$10:$B$249,0),42),"")</f>
        <v/>
      </c>
      <c r="Q416" s="62" t="str">
        <f>IFERROR(INDEX('Controles de Corrupción'!$C$10:$AZ$249,MATCH(A416,'Controles de Corrupción'!$B$10:$B$249,0),47),"")</f>
        <v/>
      </c>
    </row>
    <row r="417" spans="1:18" ht="51.75" customHeight="1" x14ac:dyDescent="0.25">
      <c r="A417" s="118" t="s">
        <v>949</v>
      </c>
      <c r="B417" s="838"/>
      <c r="C417" s="841"/>
      <c r="D417" s="729"/>
      <c r="E417" s="843"/>
      <c r="F417" s="731"/>
      <c r="G417" s="731"/>
      <c r="H417" s="836"/>
      <c r="I417" s="731"/>
      <c r="J417" s="731"/>
      <c r="K417" s="731"/>
      <c r="L417" s="731"/>
      <c r="M417" s="70" t="str">
        <f>IFERROR(INDEX('Controles de Corrupción'!$C$10:$AZ$249,MATCH(A417,'Controles de Corrupción'!$B$10:$B$249,0),4),"")</f>
        <v/>
      </c>
      <c r="N417" s="70" t="str">
        <f>IFERROR(INDEX('Controles de Corrupción'!$C$10:$AZ$249,MATCH(A417,'Controles de Corrupción'!$B$10:$B$249,0),40),"")</f>
        <v/>
      </c>
      <c r="O417" s="70" t="str">
        <f>IFERROR(INDEX('Controles de Corrupción'!$C$10:$AZ$249,MATCH(A417,'Controles de Corrupción'!$B$10:$B$249,0),41),"")</f>
        <v/>
      </c>
      <c r="P417" s="70" t="str">
        <f>IFERROR(INDEX('Controles de Corrupción'!$C$10:$AZ$249,MATCH(A417,'Controles de Corrupción'!$B$10:$B$249,0),42),"")</f>
        <v/>
      </c>
      <c r="Q417" s="62" t="str">
        <f>IFERROR(INDEX('Controles de Corrupción'!$C$10:$AZ$249,MATCH(A417,'Controles de Corrupción'!$B$10:$B$249,0),47),"")</f>
        <v/>
      </c>
    </row>
    <row r="418" spans="1:18" ht="51.75" customHeight="1" x14ac:dyDescent="0.25">
      <c r="A418" s="118" t="s">
        <v>950</v>
      </c>
      <c r="B418" s="838"/>
      <c r="C418" s="841"/>
      <c r="D418" s="729"/>
      <c r="E418" s="843"/>
      <c r="F418" s="731"/>
      <c r="G418" s="731"/>
      <c r="H418" s="836"/>
      <c r="I418" s="731"/>
      <c r="J418" s="731"/>
      <c r="K418" s="731"/>
      <c r="L418" s="731"/>
      <c r="M418" s="70" t="str">
        <f>IFERROR(INDEX('Controles de Corrupción'!$C$10:$AZ$249,MATCH(A418,'Controles de Corrupción'!$B$10:$B$249,0),4),"")</f>
        <v/>
      </c>
      <c r="N418" s="70" t="str">
        <f>IFERROR(INDEX('Controles de Corrupción'!$C$10:$AZ$249,MATCH(A418,'Controles de Corrupción'!$B$10:$B$249,0),40),"")</f>
        <v/>
      </c>
      <c r="O418" s="70" t="str">
        <f>IFERROR(INDEX('Controles de Corrupción'!$C$10:$AZ$249,MATCH(A418,'Controles de Corrupción'!$B$10:$B$249,0),41),"")</f>
        <v/>
      </c>
      <c r="P418" s="70" t="str">
        <f>IFERROR(INDEX('Controles de Corrupción'!$C$10:$AZ$249,MATCH(A418,'Controles de Corrupción'!$B$10:$B$249,0),42),"")</f>
        <v/>
      </c>
      <c r="Q418" s="62" t="str">
        <f>IFERROR(INDEX('Controles de Corrupción'!$C$10:$AZ$249,MATCH(A418,'Controles de Corrupción'!$B$10:$B$249,0),47),"")</f>
        <v/>
      </c>
    </row>
    <row r="419" spans="1:18" ht="51.75" customHeight="1" x14ac:dyDescent="0.25">
      <c r="A419" s="118" t="s">
        <v>951</v>
      </c>
      <c r="B419" s="838"/>
      <c r="C419" s="841"/>
      <c r="D419" s="729"/>
      <c r="E419" s="843"/>
      <c r="F419" s="731"/>
      <c r="G419" s="731"/>
      <c r="H419" s="836"/>
      <c r="I419" s="731"/>
      <c r="J419" s="731"/>
      <c r="K419" s="731"/>
      <c r="L419" s="731"/>
      <c r="M419" s="70" t="str">
        <f>IFERROR(INDEX('Controles de Corrupción'!$C$10:$AZ$249,MATCH(A419,'Controles de Corrupción'!$B$10:$B$249,0),4),"")</f>
        <v/>
      </c>
      <c r="N419" s="70" t="str">
        <f>IFERROR(INDEX('Controles de Corrupción'!$C$10:$AZ$249,MATCH(A419,'Controles de Corrupción'!$B$10:$B$249,0),40),"")</f>
        <v/>
      </c>
      <c r="O419" s="70" t="str">
        <f>IFERROR(INDEX('Controles de Corrupción'!$C$10:$AZ$249,MATCH(A419,'Controles de Corrupción'!$B$10:$B$249,0),41),"")</f>
        <v/>
      </c>
      <c r="P419" s="70" t="str">
        <f>IFERROR(INDEX('Controles de Corrupción'!$C$10:$AZ$249,MATCH(A419,'Controles de Corrupción'!$B$10:$B$249,0),42),"")</f>
        <v/>
      </c>
      <c r="Q419" s="62" t="str">
        <f>IFERROR(INDEX('Controles de Corrupción'!$C$10:$AZ$249,MATCH(A419,'Controles de Corrupción'!$B$10:$B$249,0),47),"")</f>
        <v/>
      </c>
    </row>
    <row r="420" spans="1:18" ht="51.75" customHeight="1" x14ac:dyDescent="0.25">
      <c r="A420" s="118" t="s">
        <v>952</v>
      </c>
      <c r="B420" s="839"/>
      <c r="C420" s="841"/>
      <c r="D420" s="729"/>
      <c r="E420" s="843"/>
      <c r="F420" s="731"/>
      <c r="G420" s="731"/>
      <c r="H420" s="732"/>
      <c r="I420" s="731"/>
      <c r="J420" s="731"/>
      <c r="K420" s="731"/>
      <c r="L420" s="731"/>
      <c r="M420" s="70" t="str">
        <f>IFERROR(INDEX('Controles de Corrupción'!$C$10:$AZ$249,MATCH(A420,'Controles de Corrupción'!$B$10:$B$249,0),4),"")</f>
        <v/>
      </c>
      <c r="N420" s="70" t="str">
        <f>IFERROR(INDEX('Controles de Corrupción'!$C$10:$AZ$249,MATCH(A420,'Controles de Corrupción'!$B$10:$B$249,0),40),"")</f>
        <v/>
      </c>
      <c r="O420" s="70" t="str">
        <f>IFERROR(INDEX('Controles de Corrupción'!$C$10:$AZ$249,MATCH(A420,'Controles de Corrupción'!$B$10:$B$249,0),41),"")</f>
        <v/>
      </c>
      <c r="P420" s="70" t="str">
        <f>IFERROR(INDEX('Controles de Corrupción'!$C$10:$AZ$249,MATCH(A420,'Controles de Corrupción'!$B$10:$B$249,0),42),"")</f>
        <v/>
      </c>
      <c r="Q420" s="62" t="str">
        <f>IFERROR(INDEX('Controles de Corrupción'!$C$10:$AZ$249,MATCH(A420,'Controles de Corrupción'!$B$10:$B$249,0),47),"")</f>
        <v/>
      </c>
    </row>
    <row r="421" spans="1:18" ht="51.75" customHeight="1" x14ac:dyDescent="0.25">
      <c r="A421" s="118" t="s">
        <v>953</v>
      </c>
      <c r="B421" s="837"/>
      <c r="C421" s="840" t="str">
        <f>IFERROR(INDEX('Riesgos de Corrupción'!$B$11:$BN$100,MATCH('Mapa Riesgo Corrupción'!B421,'Riesgos de Corrupción'!$B$11:$B$100,0),2),"")</f>
        <v/>
      </c>
      <c r="D421" s="728" t="str">
        <f>IFERROR(INDEX('Riesgos de Corrupción'!$B$11:$BN$100,MATCH('Mapa Riesgo Corrupción'!B421,'Riesgos de Corrupción'!$B$11:$B$100,0),4),"")</f>
        <v/>
      </c>
      <c r="E421" s="842" t="str">
        <f>IFERROR(INDEX('Riesgos de Corrupción'!$B$11:$BN$100,MATCH('Mapa Riesgo Corrupción'!B421,'Riesgos de Corrupción'!$B$11:$B$100,0),5),"")</f>
        <v/>
      </c>
      <c r="F421" s="730" t="str">
        <f>IFERROR(INDEX('Riesgos de Corrupción'!$B$11:$BN$100,MATCH('Mapa Riesgo Corrupción'!B421,'Riesgos de Corrupción'!$B$11:$B$100,0),18),"")</f>
        <v/>
      </c>
      <c r="G421" s="730" t="str">
        <f>IFERROR(INDEX('Riesgos de Corrupción'!$B$11:$BN$100,MATCH('Mapa Riesgo Corrupción'!B421,'Riesgos de Corrupción'!$B$11:$B$100,0),63),"")</f>
        <v/>
      </c>
      <c r="H421" s="835" t="str">
        <f>IFERROR(INDEX('Riesgos de Corrupción'!$B$11:$BN$100,MATCH('Mapa Riesgo Corrupción'!B421,'Riesgos de Corrupción'!$B$11:$B$100,0),64),"")</f>
        <v/>
      </c>
      <c r="I421" s="730" t="str">
        <f>IFERROR(INDEX('Controles de Corrupción'!$C$10:$AZ$249,MATCH('Mapa Riesgo Corrupción'!B421,'Controles de Corrupción'!$C$10:$C$249,0),33),"")</f>
        <v/>
      </c>
      <c r="J421" s="730" t="str">
        <f>IFERROR(INDEX('Controles de Corrupción'!$C$10:$AZ$249,MATCH('Mapa Riesgo Corrupción'!B421,'Controles de Corrupción'!$C$10:$C$249,0),36),"")</f>
        <v/>
      </c>
      <c r="K421" s="730" t="str">
        <f>IFERROR(INDEX('Controles de Corrupción'!$C$10:$AZ$249,MATCH('Mapa Riesgo Corrupción'!B421,'Controles de Corrupción'!$C$10:$C$249,0),37),"")</f>
        <v/>
      </c>
      <c r="L421" s="730" t="str">
        <f>IFERROR(INDEX('Controles de Corrupción'!$C$10:$AZ$249,MATCH('Mapa Riesgo Corrupción'!B421,'Controles de Corrupción'!$C$10:$C$249,0),38),"")</f>
        <v/>
      </c>
      <c r="M421" s="70" t="str">
        <f>IFERROR(INDEX('Controles de Corrupción'!$C$10:$AZ$249,MATCH(A421,'Controles de Corrupción'!$B$10:$B$249,0),4),"")</f>
        <v/>
      </c>
      <c r="N421" s="70" t="str">
        <f>IFERROR(INDEX('Controles de Corrupción'!$C$10:$AZ$249,MATCH(A421,'Controles de Corrupción'!$B$10:$B$249,0),40),"")</f>
        <v/>
      </c>
      <c r="O421" s="70" t="str">
        <f>IFERROR(INDEX('Controles de Corrupción'!$C$10:$AZ$249,MATCH(A421,'Controles de Corrupción'!$B$10:$B$249,0),41),"")</f>
        <v/>
      </c>
      <c r="P421" s="70" t="str">
        <f>IFERROR(INDEX('Controles de Corrupción'!$C$10:$AZ$249,MATCH(A421,'Controles de Corrupción'!$B$10:$B$249,0),42),"")</f>
        <v/>
      </c>
      <c r="Q421" s="62" t="str">
        <f>IFERROR(INDEX('Controles de Corrupción'!$C$10:$AZ$249,MATCH(A421,'Controles de Corrupción'!$B$10:$B$249,0),47),"")</f>
        <v/>
      </c>
    </row>
    <row r="422" spans="1:18" ht="51.75" customHeight="1" x14ac:dyDescent="0.25">
      <c r="A422" s="118" t="s">
        <v>954</v>
      </c>
      <c r="B422" s="838"/>
      <c r="C422" s="841"/>
      <c r="D422" s="729"/>
      <c r="E422" s="843"/>
      <c r="F422" s="731"/>
      <c r="G422" s="731"/>
      <c r="H422" s="836"/>
      <c r="I422" s="731"/>
      <c r="J422" s="731"/>
      <c r="K422" s="731"/>
      <c r="L422" s="731"/>
      <c r="M422" s="70" t="str">
        <f>IFERROR(INDEX('Controles de Corrupción'!$C$10:$AZ$249,MATCH(A422,'Controles de Corrupción'!$B$10:$B$249,0),4),"")</f>
        <v/>
      </c>
      <c r="N422" s="70" t="str">
        <f>IFERROR(INDEX('Controles de Corrupción'!$C$10:$AZ$249,MATCH(A422,'Controles de Corrupción'!$B$10:$B$249,0),40),"")</f>
        <v/>
      </c>
      <c r="O422" s="70" t="str">
        <f>IFERROR(INDEX('Controles de Corrupción'!$C$10:$AZ$249,MATCH(A422,'Controles de Corrupción'!$B$10:$B$249,0),41),"")</f>
        <v/>
      </c>
      <c r="P422" s="70" t="str">
        <f>IFERROR(INDEX('Controles de Corrupción'!$C$10:$AZ$249,MATCH(A422,'Controles de Corrupción'!$B$10:$B$249,0),42),"")</f>
        <v/>
      </c>
      <c r="Q422" s="62" t="str">
        <f>IFERROR(INDEX('Controles de Corrupción'!$C$10:$AZ$249,MATCH(A422,'Controles de Corrupción'!$B$10:$B$249,0),47),"")</f>
        <v/>
      </c>
    </row>
    <row r="423" spans="1:18" ht="51.75" customHeight="1" x14ac:dyDescent="0.25">
      <c r="A423" s="118" t="s">
        <v>955</v>
      </c>
      <c r="B423" s="838"/>
      <c r="C423" s="841"/>
      <c r="D423" s="729"/>
      <c r="E423" s="843"/>
      <c r="F423" s="731"/>
      <c r="G423" s="731"/>
      <c r="H423" s="836"/>
      <c r="I423" s="731"/>
      <c r="J423" s="731"/>
      <c r="K423" s="731"/>
      <c r="L423" s="731"/>
      <c r="M423" s="70" t="str">
        <f>IFERROR(INDEX('Controles de Corrupción'!$C$10:$AZ$249,MATCH(A423,'Controles de Corrupción'!$B$10:$B$249,0),4),"")</f>
        <v/>
      </c>
      <c r="N423" s="70" t="str">
        <f>IFERROR(INDEX('Controles de Corrupción'!$C$10:$AZ$249,MATCH(A423,'Controles de Corrupción'!$B$10:$B$249,0),40),"")</f>
        <v/>
      </c>
      <c r="O423" s="70" t="str">
        <f>IFERROR(INDEX('Controles de Corrupción'!$C$10:$AZ$249,MATCH(A423,'Controles de Corrupción'!$B$10:$B$249,0),41),"")</f>
        <v/>
      </c>
      <c r="P423" s="70" t="str">
        <f>IFERROR(INDEX('Controles de Corrupción'!$C$10:$AZ$249,MATCH(A423,'Controles de Corrupción'!$B$10:$B$249,0),42),"")</f>
        <v/>
      </c>
      <c r="Q423" s="62" t="str">
        <f>IFERROR(INDEX('Controles de Corrupción'!$C$10:$AZ$249,MATCH(A423,'Controles de Corrupción'!$B$10:$B$249,0),47),"")</f>
        <v/>
      </c>
    </row>
    <row r="424" spans="1:18" ht="51.75" customHeight="1" x14ac:dyDescent="0.25">
      <c r="A424" s="118" t="s">
        <v>956</v>
      </c>
      <c r="B424" s="838"/>
      <c r="C424" s="841"/>
      <c r="D424" s="729"/>
      <c r="E424" s="843"/>
      <c r="F424" s="731"/>
      <c r="G424" s="731"/>
      <c r="H424" s="836"/>
      <c r="I424" s="731"/>
      <c r="J424" s="731"/>
      <c r="K424" s="731"/>
      <c r="L424" s="731"/>
      <c r="M424" s="70" t="str">
        <f>IFERROR(INDEX('Controles de Corrupción'!$C$10:$AZ$249,MATCH(A424,'Controles de Corrupción'!$B$10:$B$249,0),4),"")</f>
        <v/>
      </c>
      <c r="N424" s="70" t="str">
        <f>IFERROR(INDEX('Controles de Corrupción'!$C$10:$AZ$249,MATCH(A424,'Controles de Corrupción'!$B$10:$B$249,0),40),"")</f>
        <v/>
      </c>
      <c r="O424" s="70" t="str">
        <f>IFERROR(INDEX('Controles de Corrupción'!$C$10:$AZ$249,MATCH(A424,'Controles de Corrupción'!$B$10:$B$249,0),41),"")</f>
        <v/>
      </c>
      <c r="P424" s="70" t="str">
        <f>IFERROR(INDEX('Controles de Corrupción'!$C$10:$AZ$249,MATCH(A424,'Controles de Corrupción'!$B$10:$B$249,0),42),"")</f>
        <v/>
      </c>
      <c r="Q424" s="62" t="str">
        <f>IFERROR(INDEX('Controles de Corrupción'!$C$10:$AZ$249,MATCH(A424,'Controles de Corrupción'!$B$10:$B$249,0),47),"")</f>
        <v/>
      </c>
    </row>
    <row r="425" spans="1:18" ht="51.75" customHeight="1" x14ac:dyDescent="0.25">
      <c r="A425" s="118" t="s">
        <v>957</v>
      </c>
      <c r="B425" s="838"/>
      <c r="C425" s="841"/>
      <c r="D425" s="729"/>
      <c r="E425" s="843"/>
      <c r="F425" s="731"/>
      <c r="G425" s="731"/>
      <c r="H425" s="836"/>
      <c r="I425" s="731"/>
      <c r="J425" s="731"/>
      <c r="K425" s="731"/>
      <c r="L425" s="731"/>
      <c r="M425" s="70" t="str">
        <f>IFERROR(INDEX('Controles de Corrupción'!$C$10:$AZ$249,MATCH(A425,'Controles de Corrupción'!$B$10:$B$249,0),4),"")</f>
        <v/>
      </c>
      <c r="N425" s="70" t="str">
        <f>IFERROR(INDEX('Controles de Corrupción'!$C$10:$AZ$249,MATCH(A425,'Controles de Corrupción'!$B$10:$B$249,0),40),"")</f>
        <v/>
      </c>
      <c r="O425" s="70" t="str">
        <f>IFERROR(INDEX('Controles de Corrupción'!$C$10:$AZ$249,MATCH(A425,'Controles de Corrupción'!$B$10:$B$249,0),41),"")</f>
        <v/>
      </c>
      <c r="P425" s="70" t="str">
        <f>IFERROR(INDEX('Controles de Corrupción'!$C$10:$AZ$249,MATCH(A425,'Controles de Corrupción'!$B$10:$B$249,0),42),"")</f>
        <v/>
      </c>
      <c r="Q425" s="62" t="str">
        <f>IFERROR(INDEX('Controles de Corrupción'!$C$10:$AZ$249,MATCH(A425,'Controles de Corrupción'!$B$10:$B$249,0),47),"")</f>
        <v/>
      </c>
    </row>
    <row r="426" spans="1:18" ht="51.75" customHeight="1" x14ac:dyDescent="0.25">
      <c r="A426" s="118" t="s">
        <v>958</v>
      </c>
      <c r="B426" s="839"/>
      <c r="C426" s="841"/>
      <c r="D426" s="729"/>
      <c r="E426" s="843"/>
      <c r="F426" s="731"/>
      <c r="G426" s="731"/>
      <c r="H426" s="732"/>
      <c r="I426" s="731"/>
      <c r="J426" s="731"/>
      <c r="K426" s="731"/>
      <c r="L426" s="731"/>
      <c r="M426" s="70" t="str">
        <f>IFERROR(INDEX('Controles de Corrupción'!$C$10:$AZ$249,MATCH(A426,'Controles de Corrupción'!$B$10:$B$249,0),4),"")</f>
        <v/>
      </c>
      <c r="N426" s="70" t="str">
        <f>IFERROR(INDEX('Controles de Corrupción'!$C$10:$AZ$249,MATCH(A426,'Controles de Corrupción'!$B$10:$B$249,0),40),"")</f>
        <v/>
      </c>
      <c r="O426" s="70" t="str">
        <f>IFERROR(INDEX('Controles de Corrupción'!$C$10:$AZ$249,MATCH(A426,'Controles de Corrupción'!$B$10:$B$249,0),41),"")</f>
        <v/>
      </c>
      <c r="P426" s="70" t="str">
        <f>IFERROR(INDEX('Controles de Corrupción'!$C$10:$AZ$249,MATCH(A426,'Controles de Corrupción'!$B$10:$B$249,0),42),"")</f>
        <v/>
      </c>
      <c r="Q426" s="62" t="str">
        <f>IFERROR(INDEX('Controles de Corrupción'!$C$10:$AZ$249,MATCH(A426,'Controles de Corrupción'!$B$10:$B$249,0),47),"")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50" zoomScaleNormal="50" workbookViewId="0">
      <selection activeCell="U13" sqref="U13"/>
    </sheetView>
  </sheetViews>
  <sheetFormatPr baseColWidth="10" defaultColWidth="11.42578125" defaultRowHeight="16.5" x14ac:dyDescent="0.3"/>
  <cols>
    <col min="1" max="1" width="4" style="259" bestFit="1" customWidth="1"/>
    <col min="2" max="2" width="19.140625" style="259" customWidth="1"/>
    <col min="3"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5703125" style="233" customWidth="1"/>
    <col min="13" max="13" width="6.28515625" style="233" bestFit="1" customWidth="1"/>
    <col min="14" max="14" width="27.28515625" style="233" bestFit="1" customWidth="1"/>
    <col min="15" max="15" width="30.5703125" style="233" hidden="1" customWidth="1"/>
    <col min="16" max="16" width="17.5703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5703125" style="233" customWidth="1"/>
    <col min="25" max="25" width="7.140625" style="233" customWidth="1"/>
    <col min="26" max="26" width="6.7109375" style="233" customWidth="1"/>
    <col min="27" max="27" width="7.5703125" style="233" customWidth="1"/>
    <col min="28" max="28" width="38.28515625" style="233" hidden="1" customWidth="1"/>
    <col min="29" max="29" width="8.7109375" style="233" customWidth="1"/>
    <col min="30" max="30" width="10.425781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5703125" style="233" customWidth="1"/>
    <col min="40" max="40" width="21" style="233" customWidth="1"/>
    <col min="41" max="41" width="26" style="233" customWidth="1"/>
    <col min="42" max="42" width="28.5703125" style="233" customWidth="1"/>
    <col min="43" max="43" width="26.7109375" style="233" customWidth="1"/>
    <col min="44" max="44" width="31.85546875" style="233" customWidth="1"/>
    <col min="45" max="16384" width="11.42578125" style="233"/>
  </cols>
  <sheetData>
    <row r="1" spans="1:72" s="232" customFormat="1" ht="134.25" customHeight="1" x14ac:dyDescent="0.3">
      <c r="A1" s="855"/>
      <c r="B1" s="856"/>
      <c r="C1" s="856"/>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c r="AH1" s="856"/>
      <c r="AI1" s="856"/>
      <c r="AJ1" s="856"/>
      <c r="AK1" s="856"/>
      <c r="AL1" s="856"/>
      <c r="AM1" s="856"/>
      <c r="AN1" s="856"/>
      <c r="AO1" s="856"/>
      <c r="AP1" s="856"/>
      <c r="AQ1" s="857"/>
    </row>
    <row r="2" spans="1:72" s="232" customFormat="1" ht="24" customHeight="1" x14ac:dyDescent="0.3">
      <c r="A2" s="858"/>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60"/>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495" t="s">
        <v>1027</v>
      </c>
      <c r="B4" s="496"/>
      <c r="C4" s="496"/>
      <c r="D4" s="514"/>
      <c r="E4" s="521" t="s">
        <v>1197</v>
      </c>
      <c r="F4" s="522"/>
      <c r="G4" s="522"/>
      <c r="H4" s="522"/>
      <c r="I4" s="522"/>
      <c r="J4" s="522"/>
      <c r="K4" s="522"/>
      <c r="L4" s="522"/>
      <c r="M4" s="522"/>
      <c r="N4" s="522"/>
      <c r="O4" s="522"/>
      <c r="P4" s="522"/>
      <c r="Q4" s="522"/>
      <c r="R4" s="523"/>
      <c r="S4" s="861"/>
      <c r="T4" s="861"/>
      <c r="U4" s="861"/>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495" t="s">
        <v>1028</v>
      </c>
      <c r="B5" s="496"/>
      <c r="C5" s="496"/>
      <c r="D5" s="496"/>
      <c r="E5" s="852" t="str">
        <f>IFERROR(INDEX(Tabla10[],MATCH(E4,Tabla10[PROCESOS],0),2),"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F5" s="853"/>
      <c r="G5" s="853"/>
      <c r="H5" s="853"/>
      <c r="I5" s="853"/>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3"/>
      <c r="AJ5" s="853"/>
      <c r="AK5" s="853"/>
      <c r="AL5" s="853"/>
      <c r="AM5" s="853"/>
      <c r="AN5" s="853"/>
      <c r="AO5" s="853"/>
      <c r="AP5" s="853"/>
      <c r="AQ5" s="854"/>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495" t="s">
        <v>1029</v>
      </c>
      <c r="B6" s="496"/>
      <c r="C6" s="496"/>
      <c r="D6" s="496"/>
      <c r="E6" s="852" t="str">
        <f>IFERROR(INDEX(Tabla10[],MATCH(E4,Tabla10[PROCESOS],0),3),"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F6" s="853"/>
      <c r="G6" s="853"/>
      <c r="H6" s="853"/>
      <c r="I6" s="853"/>
      <c r="J6" s="853"/>
      <c r="K6" s="853"/>
      <c r="L6" s="853"/>
      <c r="M6" s="853"/>
      <c r="N6" s="853"/>
      <c r="O6" s="853"/>
      <c r="P6" s="853"/>
      <c r="Q6" s="853"/>
      <c r="R6" s="853"/>
      <c r="S6" s="853"/>
      <c r="T6" s="853"/>
      <c r="U6" s="853"/>
      <c r="V6" s="853"/>
      <c r="W6" s="853"/>
      <c r="X6" s="853"/>
      <c r="Y6" s="853"/>
      <c r="Z6" s="853"/>
      <c r="AA6" s="853"/>
      <c r="AB6" s="853"/>
      <c r="AC6" s="853"/>
      <c r="AD6" s="853"/>
      <c r="AE6" s="853"/>
      <c r="AF6" s="853"/>
      <c r="AG6" s="853"/>
      <c r="AH6" s="853"/>
      <c r="AI6" s="853"/>
      <c r="AJ6" s="853"/>
      <c r="AK6" s="853"/>
      <c r="AL6" s="853"/>
      <c r="AM6" s="853"/>
      <c r="AN6" s="853"/>
      <c r="AO6" s="853"/>
      <c r="AP6" s="853"/>
      <c r="AQ6" s="854"/>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497" t="s">
        <v>1030</v>
      </c>
      <c r="B7" s="498"/>
      <c r="C7" s="498"/>
      <c r="D7" s="498"/>
      <c r="E7" s="494"/>
      <c r="F7" s="494"/>
      <c r="G7" s="494"/>
      <c r="H7" s="494"/>
      <c r="I7" s="494"/>
      <c r="J7" s="494"/>
      <c r="K7" s="499"/>
      <c r="L7" s="493" t="s">
        <v>1031</v>
      </c>
      <c r="M7" s="494"/>
      <c r="N7" s="494"/>
      <c r="O7" s="494"/>
      <c r="P7" s="494"/>
      <c r="Q7" s="494"/>
      <c r="R7" s="499"/>
      <c r="S7" s="493" t="s">
        <v>1032</v>
      </c>
      <c r="T7" s="494"/>
      <c r="U7" s="494"/>
      <c r="V7" s="494"/>
      <c r="W7" s="494"/>
      <c r="X7" s="494"/>
      <c r="Y7" s="494"/>
      <c r="Z7" s="494"/>
      <c r="AA7" s="499"/>
      <c r="AB7" s="493" t="s">
        <v>1033</v>
      </c>
      <c r="AC7" s="494"/>
      <c r="AD7" s="494"/>
      <c r="AE7" s="494"/>
      <c r="AF7" s="494"/>
      <c r="AG7" s="494"/>
      <c r="AH7" s="499"/>
      <c r="AI7" s="493" t="s">
        <v>1034</v>
      </c>
      <c r="AJ7" s="494"/>
      <c r="AK7" s="494"/>
      <c r="AL7" s="494"/>
      <c r="AM7" s="494"/>
      <c r="AN7" s="494"/>
      <c r="AO7" s="848" t="s">
        <v>153</v>
      </c>
      <c r="AP7" s="849"/>
      <c r="AQ7" s="850"/>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526" t="s">
        <v>1035</v>
      </c>
      <c r="B8" s="528" t="s">
        <v>25</v>
      </c>
      <c r="C8" s="528" t="s">
        <v>1170</v>
      </c>
      <c r="D8" s="528" t="s">
        <v>5</v>
      </c>
      <c r="E8" s="507" t="s">
        <v>1003</v>
      </c>
      <c r="F8" s="507" t="s">
        <v>1005</v>
      </c>
      <c r="G8" s="529" t="s">
        <v>184</v>
      </c>
      <c r="H8" s="506" t="s">
        <v>27</v>
      </c>
      <c r="I8" s="506" t="s">
        <v>1181</v>
      </c>
      <c r="J8" s="506" t="s">
        <v>1182</v>
      </c>
      <c r="K8" s="507" t="s">
        <v>1036</v>
      </c>
      <c r="L8" s="530" t="s">
        <v>1037</v>
      </c>
      <c r="M8" s="525" t="s">
        <v>1038</v>
      </c>
      <c r="N8" s="506" t="s">
        <v>1039</v>
      </c>
      <c r="O8" s="506" t="s">
        <v>1040</v>
      </c>
      <c r="P8" s="524" t="s">
        <v>1041</v>
      </c>
      <c r="Q8" s="525" t="s">
        <v>1038</v>
      </c>
      <c r="R8" s="507" t="s">
        <v>157</v>
      </c>
      <c r="S8" s="503" t="s">
        <v>1042</v>
      </c>
      <c r="T8" s="492" t="s">
        <v>1014</v>
      </c>
      <c r="U8" s="506" t="s">
        <v>1015</v>
      </c>
      <c r="V8" s="492" t="s">
        <v>1043</v>
      </c>
      <c r="W8" s="492"/>
      <c r="X8" s="492"/>
      <c r="Y8" s="492"/>
      <c r="Z8" s="492"/>
      <c r="AA8" s="492"/>
      <c r="AB8" s="505" t="s">
        <v>1044</v>
      </c>
      <c r="AC8" s="505" t="s">
        <v>1045</v>
      </c>
      <c r="AD8" s="505" t="s">
        <v>1038</v>
      </c>
      <c r="AE8" s="505" t="s">
        <v>1046</v>
      </c>
      <c r="AF8" s="505" t="s">
        <v>1038</v>
      </c>
      <c r="AG8" s="505" t="s">
        <v>1047</v>
      </c>
      <c r="AH8" s="503" t="s">
        <v>77</v>
      </c>
      <c r="AI8" s="492" t="s">
        <v>1034</v>
      </c>
      <c r="AJ8" s="492" t="s">
        <v>0</v>
      </c>
      <c r="AK8" s="492" t="s">
        <v>1048</v>
      </c>
      <c r="AL8" s="492" t="s">
        <v>1049</v>
      </c>
      <c r="AM8" s="492" t="s">
        <v>153</v>
      </c>
      <c r="AN8" s="492" t="s">
        <v>1025</v>
      </c>
      <c r="AO8" s="507" t="s">
        <v>1262</v>
      </c>
      <c r="AP8" s="507" t="s">
        <v>1263</v>
      </c>
      <c r="AQ8" s="507" t="s">
        <v>1264</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527"/>
      <c r="B9" s="528" t="s">
        <v>25</v>
      </c>
      <c r="C9" s="528"/>
      <c r="D9" s="528"/>
      <c r="E9" s="492"/>
      <c r="F9" s="492"/>
      <c r="G9" s="528"/>
      <c r="H9" s="507"/>
      <c r="I9" s="507" t="s">
        <v>1180</v>
      </c>
      <c r="J9" s="507"/>
      <c r="K9" s="492"/>
      <c r="L9" s="507"/>
      <c r="M9" s="493"/>
      <c r="N9" s="507"/>
      <c r="O9" s="507"/>
      <c r="P9" s="493"/>
      <c r="Q9" s="493"/>
      <c r="R9" s="492"/>
      <c r="S9" s="504"/>
      <c r="T9" s="492"/>
      <c r="U9" s="507"/>
      <c r="V9" s="237" t="s">
        <v>27</v>
      </c>
      <c r="W9" s="237" t="s">
        <v>1050</v>
      </c>
      <c r="X9" s="237" t="s">
        <v>1051</v>
      </c>
      <c r="Y9" s="237" t="s">
        <v>1052</v>
      </c>
      <c r="Z9" s="237" t="s">
        <v>154</v>
      </c>
      <c r="AA9" s="237" t="s">
        <v>1053</v>
      </c>
      <c r="AB9" s="505"/>
      <c r="AC9" s="505"/>
      <c r="AD9" s="505"/>
      <c r="AE9" s="505"/>
      <c r="AF9" s="505"/>
      <c r="AG9" s="505"/>
      <c r="AH9" s="504"/>
      <c r="AI9" s="492"/>
      <c r="AJ9" s="492"/>
      <c r="AK9" s="492"/>
      <c r="AL9" s="492"/>
      <c r="AM9" s="492"/>
      <c r="AN9" s="492"/>
      <c r="AO9" s="851"/>
      <c r="AP9" s="851"/>
      <c r="AQ9" s="851"/>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862">
        <v>1</v>
      </c>
      <c r="B10" s="865"/>
      <c r="C10" s="865"/>
      <c r="D10" s="543"/>
      <c r="E10" s="543"/>
      <c r="F10" s="543"/>
      <c r="G10" s="546"/>
      <c r="H10" s="543"/>
      <c r="I10" s="543"/>
      <c r="J10" s="348"/>
      <c r="K10" s="549"/>
      <c r="L10" s="552" t="str">
        <f>IF(K10&lt;=0,"",IF(K10&lt;=2,"Muy Baja",IF(K10&lt;=24,"Baja",IF(K10&lt;=500,"Media",IF(K10&lt;=5000,"Alta","Muy Alta")))))</f>
        <v/>
      </c>
      <c r="M10" s="573" t="str">
        <f>IF(L10="","",IF(L10="Muy Baja",0.2,IF(L10="Baja",0.4,IF(L10="Media",0.6,IF(L10="Alta",0.8,IF(L10="Muy Alta",1,))))))</f>
        <v/>
      </c>
      <c r="N10" s="576"/>
      <c r="O10" s="573">
        <f>IF(NOT(ISERROR(MATCH(N10,'Tabla Impacto'!$B$221:$B$223,0))),'Tabla Impacto'!$F$223&amp;"Por favor no seleccionar los criterios de impacto(Afectación Económica o presupuestal y Pérdida Reputacional)",N10)</f>
        <v>0</v>
      </c>
      <c r="P10" s="552" t="str">
        <f>IF(OR(O10='Tabla Impacto'!$C$11,O10='Tabla Impacto'!$D$11),"Leve",IF(OR(O10='Tabla Impacto'!$C$12,O10='Tabla Impacto'!$D$12),"Menor",IF(OR(O10='Tabla Impacto'!$C$13,O10='Tabla Impacto'!$D$13),"Moderado",IF(OR(O10='Tabla Impacto'!$C$14,O10='Tabla Impacto'!$D$14),"Mayor",IF(OR(O10='Tabla Impacto'!$C$15,O10='Tabla Impacto'!$D$15),"Catastrófico","")))))</f>
        <v/>
      </c>
      <c r="Q10" s="573" t="str">
        <f>IF(P10="","",IF(P10="Leve",0.2,IF(P10="Menor",0.4,IF(P10="Moderado",0.6,IF(P10="Mayor",0.8,IF(P10="Catastrófico",1,))))))</f>
        <v/>
      </c>
      <c r="R10" s="531"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 t="shared" ref="U10:U41" si="0">IF(OR(V10="Preventivo",V10="Detectivo"),"Probabilidad",IF(V10="Correctivo","Impacto",""))</f>
        <v/>
      </c>
      <c r="V10" s="243"/>
      <c r="W10" s="243"/>
      <c r="X10" s="244" t="str">
        <f t="shared" ref="X10:X41" si="1">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 t="shared" ref="AD10:AD41" si="2">+AB10</f>
        <v/>
      </c>
      <c r="AE10" s="246" t="str">
        <f>IFERROR(IF(AF10="","",IF(AF10&lt;=0.2,"Leve",IF(AF10&lt;=0.4,"Menor",IF(AF10&lt;=0.6,"Moderado",IF(AF10&lt;=0.8,"Mayor","Catastrófico"))))),"")</f>
        <v/>
      </c>
      <c r="AF10" s="247" t="str">
        <f>IFERROR(IF(U10="Impacto",(Q10-(+Q10*X10)),IF(U10="Probabilidad",Q10,"")),"")</f>
        <v/>
      </c>
      <c r="AG10" s="24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4"/>
      <c r="AO10" s="375"/>
      <c r="AP10" s="375"/>
      <c r="AQ10" s="375"/>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863"/>
      <c r="B11" s="866"/>
      <c r="C11" s="866"/>
      <c r="D11" s="544"/>
      <c r="E11" s="544"/>
      <c r="F11" s="544"/>
      <c r="G11" s="547"/>
      <c r="H11" s="544"/>
      <c r="I11" s="544"/>
      <c r="J11" s="349"/>
      <c r="K11" s="550"/>
      <c r="L11" s="553"/>
      <c r="M11" s="574"/>
      <c r="N11" s="577"/>
      <c r="O11" s="574">
        <f>IF(NOT(ISERROR(MATCH(N11,_xlfn.ANCHORARRAY(G22),0))),M24&amp;"Por favor no seleccionar los criterios de impacto",N11)</f>
        <v>0</v>
      </c>
      <c r="P11" s="553"/>
      <c r="Q11" s="574"/>
      <c r="R11" s="532"/>
      <c r="S11" s="240">
        <v>2</v>
      </c>
      <c r="T11" s="241"/>
      <c r="U11" s="242" t="str">
        <f>IF(OR(V11="Preventivo",V11="Detectivo"),"Probabilidad",IF(V11="Correctivo","Impacto",""))</f>
        <v/>
      </c>
      <c r="V11" s="243"/>
      <c r="W11" s="243"/>
      <c r="X11" s="244" t="str">
        <f t="shared" si="1"/>
        <v/>
      </c>
      <c r="Y11" s="243"/>
      <c r="Z11" s="243"/>
      <c r="AA11" s="243"/>
      <c r="AB11" s="245" t="str">
        <f>IFERROR(IF(AND(U10="Probabilidad",U11="Probabilidad"),(AD10-(+AD10*X11)),IF(U11="Probabilidad",(M10-(+M10*X11)),IF(U11="Impacto",AD10,""))),"")</f>
        <v/>
      </c>
      <c r="AC11" s="246" t="str">
        <f t="shared" ref="AC11:AC69" si="4">IFERROR(IF(AB11="","",IF(AB11&lt;=0.2,"Muy Baja",IF(AB11&lt;=0.4,"Baja",IF(AB11&lt;=0.6,"Media",IF(AB11&lt;=0.8,"Alta","Muy Alta"))))),"")</f>
        <v/>
      </c>
      <c r="AD11" s="247" t="str">
        <f t="shared" si="2"/>
        <v/>
      </c>
      <c r="AE11" s="246" t="str">
        <f t="shared" ref="AE11:AE69" si="5">IFERROR(IF(AF11="","",IF(AF11&lt;=0.2,"Leve",IF(AF11&lt;=0.4,"Menor",IF(AF11&lt;=0.6,"Moderado",IF(AF11&lt;=0.8,"Mayor","Catastrófico"))))),"")</f>
        <v/>
      </c>
      <c r="AF11" s="247" t="str">
        <f>IFERROR(IF(AND(U10="Impacto",U11="Impacto"),(AF10-(+AF10*X11)),IF(U11="Impacto",(Q10-(+Q10*X11)),IF(U11="Probabilidad",AF10,""))),"")</f>
        <v/>
      </c>
      <c r="AG11" s="248" t="str">
        <f t="shared" si="3"/>
        <v/>
      </c>
      <c r="AH11" s="249"/>
      <c r="AI11" s="250"/>
      <c r="AJ11" s="251"/>
      <c r="AK11" s="252"/>
      <c r="AL11" s="252"/>
      <c r="AM11" s="250"/>
      <c r="AN11" s="374"/>
      <c r="AO11" s="376"/>
      <c r="AP11" s="376"/>
      <c r="AQ11" s="376"/>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863"/>
      <c r="B12" s="866"/>
      <c r="C12" s="866"/>
      <c r="D12" s="544"/>
      <c r="E12" s="544"/>
      <c r="F12" s="544"/>
      <c r="G12" s="547"/>
      <c r="H12" s="544"/>
      <c r="I12" s="544"/>
      <c r="J12" s="349"/>
      <c r="K12" s="550"/>
      <c r="L12" s="553"/>
      <c r="M12" s="574"/>
      <c r="N12" s="577"/>
      <c r="O12" s="574">
        <f>IF(NOT(ISERROR(MATCH(N12,_xlfn.ANCHORARRAY(G23),0))),M25&amp;"Por favor no seleccionar los criterios de impacto",N12)</f>
        <v>0</v>
      </c>
      <c r="P12" s="553"/>
      <c r="Q12" s="574"/>
      <c r="R12" s="532"/>
      <c r="S12" s="240">
        <v>3</v>
      </c>
      <c r="T12" s="255"/>
      <c r="U12" s="242" t="str">
        <f t="shared" si="0"/>
        <v/>
      </c>
      <c r="V12" s="243"/>
      <c r="W12" s="243"/>
      <c r="X12" s="244" t="str">
        <f t="shared" si="1"/>
        <v/>
      </c>
      <c r="Y12" s="243"/>
      <c r="Z12" s="243"/>
      <c r="AA12" s="243"/>
      <c r="AB12" s="245" t="str">
        <f>IFERROR(IF(AND(U11="Probabilidad",U12="Probabilidad"),(AD11-(+AD11*X12)),IF(AND(U11="Impacto",U12="Probabilidad"),(AD10-(+AD10*X12)),IF(U12="Impacto",AD11,""))),"")</f>
        <v/>
      </c>
      <c r="AC12" s="246" t="str">
        <f t="shared" si="4"/>
        <v/>
      </c>
      <c r="AD12" s="247" t="str">
        <f t="shared" si="2"/>
        <v/>
      </c>
      <c r="AE12" s="246" t="str">
        <f t="shared" si="5"/>
        <v/>
      </c>
      <c r="AF12" s="247" t="str">
        <f>IFERROR(IF(AND(U11="Impacto",U12="Impacto"),(AF11-(+AF11*X12)),IF(AND(U11="Probabilidad",U12="Impacto"),(AF10-(+AF10*X12)),IF(U12="Probabilidad",AF11,""))),"")</f>
        <v/>
      </c>
      <c r="AG12" s="248" t="str">
        <f t="shared" si="3"/>
        <v/>
      </c>
      <c r="AH12" s="249"/>
      <c r="AI12" s="250"/>
      <c r="AJ12" s="251"/>
      <c r="AK12" s="252"/>
      <c r="AL12" s="252"/>
      <c r="AM12" s="250"/>
      <c r="AN12" s="374"/>
      <c r="AO12" s="376"/>
      <c r="AP12" s="376"/>
      <c r="AQ12" s="376"/>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863"/>
      <c r="B13" s="866"/>
      <c r="C13" s="866"/>
      <c r="D13" s="544"/>
      <c r="E13" s="544"/>
      <c r="F13" s="544"/>
      <c r="G13" s="547"/>
      <c r="H13" s="544"/>
      <c r="I13" s="544"/>
      <c r="J13" s="349"/>
      <c r="K13" s="550"/>
      <c r="L13" s="553"/>
      <c r="M13" s="574"/>
      <c r="N13" s="577"/>
      <c r="O13" s="574">
        <f>IF(NOT(ISERROR(MATCH(N13,_xlfn.ANCHORARRAY(G24),0))),M26&amp;"Por favor no seleccionar los criterios de impacto",N13)</f>
        <v>0</v>
      </c>
      <c r="P13" s="553"/>
      <c r="Q13" s="574"/>
      <c r="R13" s="532"/>
      <c r="S13" s="240">
        <v>4</v>
      </c>
      <c r="T13" s="241"/>
      <c r="U13" s="242" t="str">
        <f t="shared" si="0"/>
        <v/>
      </c>
      <c r="V13" s="243"/>
      <c r="W13" s="243"/>
      <c r="X13" s="244" t="str">
        <f t="shared" si="1"/>
        <v/>
      </c>
      <c r="Y13" s="243"/>
      <c r="Z13" s="243"/>
      <c r="AA13" s="243"/>
      <c r="AB13" s="245" t="str">
        <f>IFERROR(IF(AND(U12="Probabilidad",U13="Probabilidad"),(AD12-(+AD12*X13)),IF(AND(U12="Impacto",U13="Probabilidad"),(AD11-(+AD11*X13)),IF(U13="Impacto",AD12,""))),"")</f>
        <v/>
      </c>
      <c r="AC13" s="246" t="str">
        <f t="shared" si="4"/>
        <v/>
      </c>
      <c r="AD13" s="247" t="str">
        <f t="shared" si="2"/>
        <v/>
      </c>
      <c r="AE13" s="246" t="str">
        <f t="shared" si="5"/>
        <v/>
      </c>
      <c r="AF13" s="247" t="str">
        <f>IFERROR(IF(AND(U12="Impacto",U13="Impacto"),(AF12-(+AF12*X13)),IF(AND(U12="Probabilidad",U13="Impacto"),(AF11-(+AF11*X13)),IF(U13="Probabilidad",AF12,""))),"")</f>
        <v/>
      </c>
      <c r="AG13" s="248" t="str">
        <f t="shared" si="3"/>
        <v/>
      </c>
      <c r="AH13" s="249"/>
      <c r="AI13" s="250"/>
      <c r="AJ13" s="251"/>
      <c r="AK13" s="252"/>
      <c r="AL13" s="252"/>
      <c r="AM13" s="250"/>
      <c r="AN13" s="374"/>
      <c r="AO13" s="376"/>
      <c r="AP13" s="376"/>
      <c r="AQ13" s="376"/>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863"/>
      <c r="B14" s="866"/>
      <c r="C14" s="866"/>
      <c r="D14" s="544"/>
      <c r="E14" s="544"/>
      <c r="F14" s="544"/>
      <c r="G14" s="547"/>
      <c r="H14" s="544"/>
      <c r="I14" s="544"/>
      <c r="J14" s="349"/>
      <c r="K14" s="550"/>
      <c r="L14" s="553"/>
      <c r="M14" s="574"/>
      <c r="N14" s="577"/>
      <c r="O14" s="574">
        <f>IF(NOT(ISERROR(MATCH(N14,_xlfn.ANCHORARRAY(G25),0))),M27&amp;"Por favor no seleccionar los criterios de impacto",N14)</f>
        <v>0</v>
      </c>
      <c r="P14" s="553"/>
      <c r="Q14" s="574"/>
      <c r="R14" s="532"/>
      <c r="S14" s="240">
        <v>5</v>
      </c>
      <c r="T14" s="241"/>
      <c r="U14" s="242" t="str">
        <f t="shared" si="0"/>
        <v/>
      </c>
      <c r="V14" s="243"/>
      <c r="W14" s="243"/>
      <c r="X14" s="244" t="str">
        <f t="shared" si="1"/>
        <v/>
      </c>
      <c r="Y14" s="243"/>
      <c r="Z14" s="243"/>
      <c r="AA14" s="243"/>
      <c r="AB14" s="245" t="str">
        <f>IFERROR(IF(AND(U13="Probabilidad",U14="Probabilidad"),(AD13-(+AD13*X14)),IF(AND(U13="Impacto",U14="Probabilidad"),(AD12-(+AD12*X14)),IF(U14="Impacto",AD13,""))),"")</f>
        <v/>
      </c>
      <c r="AC14" s="246" t="str">
        <f t="shared" si="4"/>
        <v/>
      </c>
      <c r="AD14" s="247" t="str">
        <f t="shared" si="2"/>
        <v/>
      </c>
      <c r="AE14" s="246" t="str">
        <f t="shared" si="5"/>
        <v/>
      </c>
      <c r="AF14" s="247" t="str">
        <f>IFERROR(IF(AND(U13="Impacto",U14="Impacto"),(AF13-(+AF13*X14)),IF(AND(U13="Probabilidad",U14="Impacto"),(AF12-(+AF12*X14)),IF(U14="Probabilidad",AF13,""))),"")</f>
        <v/>
      </c>
      <c r="AG14" s="248" t="str">
        <f t="shared" si="3"/>
        <v/>
      </c>
      <c r="AH14" s="249"/>
      <c r="AI14" s="250"/>
      <c r="AJ14" s="251"/>
      <c r="AK14" s="252"/>
      <c r="AL14" s="252"/>
      <c r="AM14" s="250"/>
      <c r="AN14" s="374"/>
      <c r="AO14" s="376"/>
      <c r="AP14" s="376"/>
      <c r="AQ14" s="376"/>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864"/>
      <c r="B15" s="867"/>
      <c r="C15" s="867"/>
      <c r="D15" s="545"/>
      <c r="E15" s="545"/>
      <c r="F15" s="545"/>
      <c r="G15" s="548"/>
      <c r="H15" s="545"/>
      <c r="I15" s="545"/>
      <c r="J15" s="350"/>
      <c r="K15" s="551"/>
      <c r="L15" s="554"/>
      <c r="M15" s="575"/>
      <c r="N15" s="578"/>
      <c r="O15" s="575">
        <f>IF(NOT(ISERROR(MATCH(N15,_xlfn.ANCHORARRAY(G26),0))),M28&amp;"Por favor no seleccionar los criterios de impacto",N15)</f>
        <v>0</v>
      </c>
      <c r="P15" s="554"/>
      <c r="Q15" s="575"/>
      <c r="R15" s="533"/>
      <c r="S15" s="240">
        <v>6</v>
      </c>
      <c r="T15" s="241"/>
      <c r="U15" s="242" t="str">
        <f t="shared" si="0"/>
        <v/>
      </c>
      <c r="V15" s="243"/>
      <c r="W15" s="243"/>
      <c r="X15" s="244" t="str">
        <f t="shared" si="1"/>
        <v/>
      </c>
      <c r="Y15" s="243"/>
      <c r="Z15" s="243"/>
      <c r="AA15" s="243"/>
      <c r="AB15" s="245" t="str">
        <f>IFERROR(IF(AND(U14="Probabilidad",U15="Probabilidad"),(AD14-(+AD14*X15)),IF(AND(U14="Impacto",U15="Probabilidad"),(AD13-(+AD13*X15)),IF(U15="Impacto",AD14,""))),"")</f>
        <v/>
      </c>
      <c r="AC15" s="246" t="str">
        <f t="shared" si="4"/>
        <v/>
      </c>
      <c r="AD15" s="247" t="str">
        <f t="shared" si="2"/>
        <v/>
      </c>
      <c r="AE15" s="246" t="str">
        <f t="shared" si="5"/>
        <v/>
      </c>
      <c r="AF15" s="247" t="str">
        <f>IFERROR(IF(AND(U14="Impacto",U15="Impacto"),(AF14-(+AF14*X15)),IF(AND(U14="Probabilidad",U15="Impacto"),(AF13-(+AF13*X15)),IF(U15="Probabilidad",AF14,""))),"")</f>
        <v/>
      </c>
      <c r="AG15" s="248" t="str">
        <f t="shared" si="3"/>
        <v/>
      </c>
      <c r="AH15" s="249"/>
      <c r="AI15" s="250"/>
      <c r="AJ15" s="251"/>
      <c r="AK15" s="252"/>
      <c r="AL15" s="252"/>
      <c r="AM15" s="250"/>
      <c r="AN15" s="374"/>
      <c r="AO15" s="376"/>
      <c r="AP15" s="376"/>
      <c r="AQ15" s="376"/>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540">
        <v>2</v>
      </c>
      <c r="B16" s="865"/>
      <c r="C16" s="865"/>
      <c r="D16" s="543"/>
      <c r="E16" s="543"/>
      <c r="F16" s="543"/>
      <c r="G16" s="546"/>
      <c r="H16" s="543"/>
      <c r="I16" s="543"/>
      <c r="J16" s="348"/>
      <c r="K16" s="549"/>
      <c r="L16" s="552" t="str">
        <f>IF(K16&lt;=0,"",IF(K16&lt;=2,"Muy Baja",IF(K16&lt;=24,"Baja",IF(K16&lt;=500,"Media",IF(K16&lt;=5000,"Alta","Muy Alta")))))</f>
        <v/>
      </c>
      <c r="M16" s="573" t="str">
        <f>IF(L16="","",IF(L16="Muy Baja",0.2,IF(L16="Baja",0.4,IF(L16="Media",0.6,IF(L16="Alta",0.8,IF(L16="Muy Alta",1,))))))</f>
        <v/>
      </c>
      <c r="N16" s="576"/>
      <c r="O16" s="573">
        <f>IF(NOT(ISERROR(MATCH(N16,'Tabla Impacto'!$B$221:$B$223,0))),'Tabla Impacto'!$F$223&amp;"Por favor no seleccionar los criterios de impacto(Afectación Económica o presupuestal y Pérdida Reputacional)",N16)</f>
        <v>0</v>
      </c>
      <c r="P16" s="552" t="str">
        <f>IF(OR(O16='Tabla Impacto'!$C$11,O16='Tabla Impacto'!$D$11),"Leve",IF(OR(O16='Tabla Impacto'!$C$12,O16='Tabla Impacto'!$D$12),"Menor",IF(OR(O16='Tabla Impacto'!$C$13,O16='Tabla Impacto'!$D$13),"Moderado",IF(OR(O16='Tabla Impacto'!$C$14,O16='Tabla Impacto'!$D$14),"Mayor",IF(OR(O16='Tabla Impacto'!$C$15,O16='Tabla Impacto'!$D$15),"Catastrófico","")))))</f>
        <v/>
      </c>
      <c r="Q16" s="573" t="str">
        <f>IF(P16="","",IF(P16="Leve",0.2,IF(P16="Menor",0.4,IF(P16="Moderado",0.6,IF(P16="Mayor",0.8,IF(P16="Catastrófico",1,))))))</f>
        <v/>
      </c>
      <c r="R16" s="531"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 t="shared" si="0"/>
        <v/>
      </c>
      <c r="V16" s="243"/>
      <c r="W16" s="243"/>
      <c r="X16" s="244" t="str">
        <f t="shared" si="1"/>
        <v/>
      </c>
      <c r="Y16" s="243"/>
      <c r="Z16" s="243"/>
      <c r="AA16" s="243"/>
      <c r="AB16" s="245" t="str">
        <f>IFERROR(IF(U16="Probabilidad",(M16-(+M16*X16)),IF(U16="Impacto",M16,"")),"")</f>
        <v/>
      </c>
      <c r="AC16" s="246" t="str">
        <f>IFERROR(IF(AB16="","",IF(AB16&lt;=0.2,"Muy Baja",IF(AB16&lt;=0.4,"Baja",IF(AB16&lt;=0.6,"Media",IF(AB16&lt;=0.8,"Alta","Muy Alta"))))),"")</f>
        <v/>
      </c>
      <c r="AD16" s="247" t="str">
        <f t="shared" si="2"/>
        <v/>
      </c>
      <c r="AE16" s="246" t="str">
        <f>IFERROR(IF(AF16="","",IF(AF16&lt;=0.2,"Leve",IF(AF16&lt;=0.4,"Menor",IF(AF16&lt;=0.6,"Moderado",IF(AF16&lt;=0.8,"Mayor","Catastrófico"))))),"")</f>
        <v/>
      </c>
      <c r="AF16" s="247" t="str">
        <f>IFERROR(IF(U16="Impacto",(Q16-(+Q16*X16)),IF(U16="Probabilidad",Q16,"")),"")</f>
        <v/>
      </c>
      <c r="AG16" s="248" t="str">
        <f t="shared" si="3"/>
        <v/>
      </c>
      <c r="AH16" s="249"/>
      <c r="AI16" s="250"/>
      <c r="AJ16" s="251"/>
      <c r="AK16" s="252"/>
      <c r="AL16" s="252"/>
      <c r="AM16" s="250"/>
      <c r="AN16" s="374"/>
      <c r="AO16" s="376"/>
      <c r="AP16" s="376"/>
      <c r="AQ16" s="376"/>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541"/>
      <c r="B17" s="866"/>
      <c r="C17" s="866"/>
      <c r="D17" s="544"/>
      <c r="E17" s="544"/>
      <c r="F17" s="544"/>
      <c r="G17" s="547"/>
      <c r="H17" s="544"/>
      <c r="I17" s="544"/>
      <c r="J17" s="349"/>
      <c r="K17" s="550"/>
      <c r="L17" s="553"/>
      <c r="M17" s="574"/>
      <c r="N17" s="577"/>
      <c r="O17" s="574">
        <f>IF(NOT(ISERROR(MATCH(N17,_xlfn.ANCHORARRAY(G28),0))),M30&amp;"Por favor no seleccionar los criterios de impacto",N17)</f>
        <v>0</v>
      </c>
      <c r="P17" s="553"/>
      <c r="Q17" s="574"/>
      <c r="R17" s="532"/>
      <c r="S17" s="240">
        <v>2</v>
      </c>
      <c r="T17" s="241"/>
      <c r="U17" s="242" t="str">
        <f t="shared" si="0"/>
        <v/>
      </c>
      <c r="V17" s="243"/>
      <c r="W17" s="243"/>
      <c r="X17" s="244" t="str">
        <f t="shared" si="1"/>
        <v/>
      </c>
      <c r="Y17" s="243"/>
      <c r="Z17" s="243"/>
      <c r="AA17" s="243"/>
      <c r="AB17" s="245" t="str">
        <f>IFERROR(IF(AND(U16="Probabilidad",U17="Probabilidad"),(AD16-(+AD16*X17)),IF(U17="Probabilidad",(M16-(+M16*X17)),IF(U17="Impacto",AD16,""))),"")</f>
        <v/>
      </c>
      <c r="AC17" s="246" t="str">
        <f t="shared" si="4"/>
        <v/>
      </c>
      <c r="AD17" s="247" t="str">
        <f t="shared" si="2"/>
        <v/>
      </c>
      <c r="AE17" s="246" t="str">
        <f t="shared" si="5"/>
        <v/>
      </c>
      <c r="AF17" s="247" t="str">
        <f>IFERROR(IF(AND(U16="Impacto",U17="Impacto"),(AF16-(+AF16*X17)),IF(U17="Impacto",(Q16-(+Q16*X17)),IF(U17="Probabilidad",AF16,""))),"")</f>
        <v/>
      </c>
      <c r="AG17" s="248" t="str">
        <f t="shared" si="3"/>
        <v/>
      </c>
      <c r="AH17" s="249"/>
      <c r="AI17" s="250"/>
      <c r="AJ17" s="251"/>
      <c r="AK17" s="252"/>
      <c r="AL17" s="252"/>
      <c r="AM17" s="250"/>
      <c r="AN17" s="374"/>
      <c r="AO17" s="376"/>
      <c r="AP17" s="376"/>
      <c r="AQ17" s="376"/>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541"/>
      <c r="B18" s="866"/>
      <c r="C18" s="866"/>
      <c r="D18" s="544"/>
      <c r="E18" s="544"/>
      <c r="F18" s="544"/>
      <c r="G18" s="547"/>
      <c r="H18" s="544"/>
      <c r="I18" s="544"/>
      <c r="J18" s="349"/>
      <c r="K18" s="550"/>
      <c r="L18" s="553"/>
      <c r="M18" s="574"/>
      <c r="N18" s="577"/>
      <c r="O18" s="574">
        <f>IF(NOT(ISERROR(MATCH(N18,_xlfn.ANCHORARRAY(G29),0))),M31&amp;"Por favor no seleccionar los criterios de impacto",N18)</f>
        <v>0</v>
      </c>
      <c r="P18" s="553"/>
      <c r="Q18" s="574"/>
      <c r="R18" s="532"/>
      <c r="S18" s="240">
        <v>3</v>
      </c>
      <c r="T18" s="255"/>
      <c r="U18" s="242" t="str">
        <f t="shared" si="0"/>
        <v/>
      </c>
      <c r="V18" s="243"/>
      <c r="W18" s="243"/>
      <c r="X18" s="244" t="str">
        <f t="shared" si="1"/>
        <v/>
      </c>
      <c r="Y18" s="243"/>
      <c r="Z18" s="243"/>
      <c r="AA18" s="243"/>
      <c r="AB18" s="245" t="str">
        <f>IFERROR(IF(AND(U17="Probabilidad",U18="Probabilidad"),(AD17-(+AD17*X18)),IF(AND(U17="Impacto",U18="Probabilidad"),(AD16-(+AD16*X18)),IF(U18="Impacto",AD17,""))),"")</f>
        <v/>
      </c>
      <c r="AC18" s="246" t="str">
        <f t="shared" si="4"/>
        <v/>
      </c>
      <c r="AD18" s="247" t="str">
        <f t="shared" si="2"/>
        <v/>
      </c>
      <c r="AE18" s="246" t="str">
        <f t="shared" si="5"/>
        <v/>
      </c>
      <c r="AF18" s="247" t="str">
        <f>IFERROR(IF(AND(U17="Impacto",U18="Impacto"),(AF17-(+AF17*X18)),IF(AND(U17="Probabilidad",U18="Impacto"),(AF16-(+AF16*X18)),IF(U18="Probabilidad",AF17,""))),"")</f>
        <v/>
      </c>
      <c r="AG18" s="248" t="str">
        <f t="shared" si="3"/>
        <v/>
      </c>
      <c r="AH18" s="249"/>
      <c r="AI18" s="250"/>
      <c r="AJ18" s="251"/>
      <c r="AK18" s="252"/>
      <c r="AL18" s="252"/>
      <c r="AM18" s="250"/>
      <c r="AN18" s="374"/>
      <c r="AO18" s="376"/>
      <c r="AP18" s="376"/>
      <c r="AQ18" s="376"/>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541"/>
      <c r="B19" s="866"/>
      <c r="C19" s="866"/>
      <c r="D19" s="544"/>
      <c r="E19" s="544"/>
      <c r="F19" s="544"/>
      <c r="G19" s="547"/>
      <c r="H19" s="544"/>
      <c r="I19" s="544"/>
      <c r="J19" s="349"/>
      <c r="K19" s="550"/>
      <c r="L19" s="553"/>
      <c r="M19" s="574"/>
      <c r="N19" s="577"/>
      <c r="O19" s="574">
        <f>IF(NOT(ISERROR(MATCH(N19,_xlfn.ANCHORARRAY(G30),0))),M32&amp;"Por favor no seleccionar los criterios de impacto",N19)</f>
        <v>0</v>
      </c>
      <c r="P19" s="553"/>
      <c r="Q19" s="574"/>
      <c r="R19" s="532"/>
      <c r="S19" s="240">
        <v>4</v>
      </c>
      <c r="T19" s="241"/>
      <c r="U19" s="242" t="str">
        <f t="shared" si="0"/>
        <v/>
      </c>
      <c r="V19" s="243"/>
      <c r="W19" s="243"/>
      <c r="X19" s="244" t="str">
        <f t="shared" si="1"/>
        <v/>
      </c>
      <c r="Y19" s="243"/>
      <c r="Z19" s="243"/>
      <c r="AA19" s="243"/>
      <c r="AB19" s="245" t="str">
        <f>IFERROR(IF(AND(U18="Probabilidad",U19="Probabilidad"),(AD18-(+AD18*X19)),IF(AND(U18="Impacto",U19="Probabilidad"),(AD17-(+AD17*X19)),IF(U19="Impacto",AD18,""))),"")</f>
        <v/>
      </c>
      <c r="AC19" s="246" t="str">
        <f t="shared" si="4"/>
        <v/>
      </c>
      <c r="AD19" s="247" t="str">
        <f t="shared" si="2"/>
        <v/>
      </c>
      <c r="AE19" s="246" t="str">
        <f t="shared" si="5"/>
        <v/>
      </c>
      <c r="AF19" s="247" t="str">
        <f>IFERROR(IF(AND(U18="Impacto",U19="Impacto"),(AF18-(+AF18*X19)),IF(AND(U18="Probabilidad",U19="Impacto"),(AF17-(+AF17*X19)),IF(U19="Probabilidad",AF18,""))),"")</f>
        <v/>
      </c>
      <c r="AG19" s="248" t="str">
        <f t="shared" si="3"/>
        <v/>
      </c>
      <c r="AH19" s="249"/>
      <c r="AI19" s="250"/>
      <c r="AJ19" s="251"/>
      <c r="AK19" s="252"/>
      <c r="AL19" s="252"/>
      <c r="AM19" s="250"/>
      <c r="AN19" s="374"/>
      <c r="AO19" s="376"/>
      <c r="AP19" s="376"/>
      <c r="AQ19" s="376"/>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541"/>
      <c r="B20" s="866"/>
      <c r="C20" s="866"/>
      <c r="D20" s="544"/>
      <c r="E20" s="544"/>
      <c r="F20" s="544"/>
      <c r="G20" s="547"/>
      <c r="H20" s="544"/>
      <c r="I20" s="544"/>
      <c r="J20" s="349"/>
      <c r="K20" s="550"/>
      <c r="L20" s="553"/>
      <c r="M20" s="574"/>
      <c r="N20" s="577"/>
      <c r="O20" s="574">
        <f>IF(NOT(ISERROR(MATCH(N20,_xlfn.ANCHORARRAY(G31),0))),M33&amp;"Por favor no seleccionar los criterios de impacto",N20)</f>
        <v>0</v>
      </c>
      <c r="P20" s="553"/>
      <c r="Q20" s="574"/>
      <c r="R20" s="532"/>
      <c r="S20" s="240">
        <v>5</v>
      </c>
      <c r="T20" s="241"/>
      <c r="U20" s="242" t="str">
        <f t="shared" si="0"/>
        <v/>
      </c>
      <c r="V20" s="243"/>
      <c r="W20" s="243"/>
      <c r="X20" s="244" t="str">
        <f t="shared" si="1"/>
        <v/>
      </c>
      <c r="Y20" s="243"/>
      <c r="Z20" s="243"/>
      <c r="AA20" s="243"/>
      <c r="AB20" s="245" t="str">
        <f>IFERROR(IF(AND(U19="Probabilidad",U20="Probabilidad"),(AD19-(+AD19*X20)),IF(AND(U19="Impacto",U20="Probabilidad"),(AD18-(+AD18*X20)),IF(U20="Impacto",AD19,""))),"")</f>
        <v/>
      </c>
      <c r="AC20" s="246" t="str">
        <f t="shared" si="4"/>
        <v/>
      </c>
      <c r="AD20" s="247" t="str">
        <f t="shared" si="2"/>
        <v/>
      </c>
      <c r="AE20" s="246" t="str">
        <f t="shared" si="5"/>
        <v/>
      </c>
      <c r="AF20" s="247" t="str">
        <f>IFERROR(IF(AND(U19="Impacto",U20="Impacto"),(AF19-(+AF19*X20)),IF(AND(U19="Probabilidad",U20="Impacto"),(AF18-(+AF18*X20)),IF(U20="Probabilidad",AF19,""))),"")</f>
        <v/>
      </c>
      <c r="AG20" s="248" t="str">
        <f t="shared" si="3"/>
        <v/>
      </c>
      <c r="AH20" s="249"/>
      <c r="AI20" s="250"/>
      <c r="AJ20" s="251"/>
      <c r="AK20" s="252"/>
      <c r="AL20" s="252"/>
      <c r="AM20" s="250"/>
      <c r="AN20" s="374"/>
      <c r="AO20" s="376"/>
      <c r="AP20" s="376"/>
      <c r="AQ20" s="376"/>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542"/>
      <c r="B21" s="867"/>
      <c r="C21" s="867"/>
      <c r="D21" s="545"/>
      <c r="E21" s="545"/>
      <c r="F21" s="545"/>
      <c r="G21" s="548"/>
      <c r="H21" s="545"/>
      <c r="I21" s="545"/>
      <c r="J21" s="350"/>
      <c r="K21" s="551"/>
      <c r="L21" s="554"/>
      <c r="M21" s="575"/>
      <c r="N21" s="578"/>
      <c r="O21" s="575">
        <f>IF(NOT(ISERROR(MATCH(N21,_xlfn.ANCHORARRAY(G32),0))),M34&amp;"Por favor no seleccionar los criterios de impacto",N21)</f>
        <v>0</v>
      </c>
      <c r="P21" s="554"/>
      <c r="Q21" s="575"/>
      <c r="R21" s="533"/>
      <c r="S21" s="240">
        <v>6</v>
      </c>
      <c r="T21" s="241"/>
      <c r="U21" s="242" t="str">
        <f t="shared" si="0"/>
        <v/>
      </c>
      <c r="V21" s="243"/>
      <c r="W21" s="243"/>
      <c r="X21" s="244" t="str">
        <f t="shared" si="1"/>
        <v/>
      </c>
      <c r="Y21" s="243"/>
      <c r="Z21" s="243"/>
      <c r="AA21" s="243"/>
      <c r="AB21" s="245" t="str">
        <f>IFERROR(IF(AND(U20="Probabilidad",U21="Probabilidad"),(AD20-(+AD20*X21)),IF(AND(U20="Impacto",U21="Probabilidad"),(AD19-(+AD19*X21)),IF(U21="Impacto",AD20,""))),"")</f>
        <v/>
      </c>
      <c r="AC21" s="246" t="str">
        <f t="shared" si="4"/>
        <v/>
      </c>
      <c r="AD21" s="247" t="str">
        <f t="shared" si="2"/>
        <v/>
      </c>
      <c r="AE21" s="246" t="str">
        <f t="shared" si="5"/>
        <v/>
      </c>
      <c r="AF21" s="247" t="str">
        <f>IFERROR(IF(AND(U20="Impacto",U21="Impacto"),(AF20-(+AF20*X21)),IF(AND(U20="Probabilidad",U21="Impacto"),(AF19-(+AF19*X21)),IF(U21="Probabilidad",AF20,""))),"")</f>
        <v/>
      </c>
      <c r="AG21" s="248" t="str">
        <f t="shared" si="3"/>
        <v/>
      </c>
      <c r="AH21" s="249"/>
      <c r="AI21" s="250"/>
      <c r="AJ21" s="251"/>
      <c r="AK21" s="252"/>
      <c r="AL21" s="252"/>
      <c r="AM21" s="250"/>
      <c r="AN21" s="374"/>
      <c r="AO21" s="376"/>
      <c r="AP21" s="376"/>
      <c r="AQ21" s="376"/>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540">
        <v>3</v>
      </c>
      <c r="B22" s="865"/>
      <c r="C22" s="865"/>
      <c r="D22" s="543"/>
      <c r="E22" s="543"/>
      <c r="F22" s="543"/>
      <c r="G22" s="546"/>
      <c r="H22" s="543"/>
      <c r="I22" s="543"/>
      <c r="J22" s="348"/>
      <c r="K22" s="549"/>
      <c r="L22" s="552" t="str">
        <f>IF(K22&lt;=0,"",IF(K22&lt;=2,"Muy Baja",IF(K22&lt;=24,"Baja",IF(K22&lt;=500,"Media",IF(K22&lt;=5000,"Alta","Muy Alta")))))</f>
        <v/>
      </c>
      <c r="M22" s="573" t="str">
        <f>IF(L22="","",IF(L22="Muy Baja",0.2,IF(L22="Baja",0.4,IF(L22="Media",0.6,IF(L22="Alta",0.8,IF(L22="Muy Alta",1,))))))</f>
        <v/>
      </c>
      <c r="N22" s="576"/>
      <c r="O22" s="573">
        <f>IF(NOT(ISERROR(MATCH(N22,'Tabla Impacto'!$B$221:$B$223,0))),'Tabla Impacto'!$F$223&amp;"Por favor no seleccionar los criterios de impacto(Afectación Económica o presupuestal y Pérdida Reputacional)",N22)</f>
        <v>0</v>
      </c>
      <c r="P22" s="552" t="str">
        <f>IF(OR(O22='Tabla Impacto'!$C$11,O22='Tabla Impacto'!$D$11),"Leve",IF(OR(O22='Tabla Impacto'!$C$12,O22='Tabla Impacto'!$D$12),"Menor",IF(OR(O22='Tabla Impacto'!$C$13,O22='Tabla Impacto'!$D$13),"Moderado",IF(OR(O22='Tabla Impacto'!$C$14,O22='Tabla Impacto'!$D$14),"Mayor",IF(OR(O22='Tabla Impacto'!$C$15,O22='Tabla Impacto'!$D$15),"Catastrófico","")))))</f>
        <v/>
      </c>
      <c r="Q22" s="573" t="str">
        <f>IF(P22="","",IF(P22="Leve",0.2,IF(P22="Menor",0.4,IF(P22="Moderado",0.6,IF(P22="Mayor",0.8,IF(P22="Catastrófico",1,))))))</f>
        <v/>
      </c>
      <c r="R22" s="531"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 t="shared" si="0"/>
        <v/>
      </c>
      <c r="V22" s="243"/>
      <c r="W22" s="243"/>
      <c r="X22" s="244" t="str">
        <f t="shared" si="1"/>
        <v/>
      </c>
      <c r="Y22" s="243"/>
      <c r="Z22" s="243"/>
      <c r="AA22" s="243"/>
      <c r="AB22" s="245" t="str">
        <f>IFERROR(IF(U22="Probabilidad",(M22-(+M22*X22)),IF(U22="Impacto",M22,"")),"")</f>
        <v/>
      </c>
      <c r="AC22" s="246" t="str">
        <f>IFERROR(IF(AB22="","",IF(AB22&lt;=0.2,"Muy Baja",IF(AB22&lt;=0.4,"Baja",IF(AB22&lt;=0.6,"Media",IF(AB22&lt;=0.8,"Alta","Muy Alta"))))),"")</f>
        <v/>
      </c>
      <c r="AD22" s="247" t="str">
        <f t="shared" si="2"/>
        <v/>
      </c>
      <c r="AE22" s="246" t="str">
        <f>IFERROR(IF(AF22="","",IF(AF22&lt;=0.2,"Leve",IF(AF22&lt;=0.4,"Menor",IF(AF22&lt;=0.6,"Moderado",IF(AF22&lt;=0.8,"Mayor","Catastrófico"))))),"")</f>
        <v/>
      </c>
      <c r="AF22" s="247" t="str">
        <f>IFERROR(IF(U22="Impacto",(Q22-(+Q22*X22)),IF(U22="Probabilidad",Q22,"")),"")</f>
        <v/>
      </c>
      <c r="AG22" s="248" t="str">
        <f t="shared" si="3"/>
        <v/>
      </c>
      <c r="AH22" s="249"/>
      <c r="AI22" s="250"/>
      <c r="AJ22" s="251"/>
      <c r="AK22" s="252"/>
      <c r="AL22" s="252"/>
      <c r="AM22" s="250"/>
      <c r="AN22" s="374"/>
      <c r="AO22" s="376"/>
      <c r="AP22" s="376"/>
      <c r="AQ22" s="376"/>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541"/>
      <c r="B23" s="866"/>
      <c r="C23" s="866"/>
      <c r="D23" s="544"/>
      <c r="E23" s="544"/>
      <c r="F23" s="544"/>
      <c r="G23" s="547"/>
      <c r="H23" s="544"/>
      <c r="I23" s="544"/>
      <c r="J23" s="349"/>
      <c r="K23" s="550"/>
      <c r="L23" s="553"/>
      <c r="M23" s="574"/>
      <c r="N23" s="577"/>
      <c r="O23" s="574">
        <f>IF(NOT(ISERROR(MATCH(N23,_xlfn.ANCHORARRAY(G34),0))),M36&amp;"Por favor no seleccionar los criterios de impacto",N23)</f>
        <v>0</v>
      </c>
      <c r="P23" s="553"/>
      <c r="Q23" s="574"/>
      <c r="R23" s="532"/>
      <c r="S23" s="240">
        <v>2</v>
      </c>
      <c r="T23" s="241"/>
      <c r="U23" s="242" t="str">
        <f t="shared" si="0"/>
        <v/>
      </c>
      <c r="V23" s="243"/>
      <c r="W23" s="243"/>
      <c r="X23" s="244" t="str">
        <f t="shared" si="1"/>
        <v/>
      </c>
      <c r="Y23" s="243"/>
      <c r="Z23" s="243"/>
      <c r="AA23" s="243"/>
      <c r="AB23" s="256" t="str">
        <f>IFERROR(IF(AND(U22="Probabilidad",U23="Probabilidad"),(AD22-(+AD22*X23)),IF(U23="Probabilidad",(M22-(+M22*X23)),IF(U23="Impacto",AD22,""))),"")</f>
        <v/>
      </c>
      <c r="AC23" s="246" t="str">
        <f t="shared" si="4"/>
        <v/>
      </c>
      <c r="AD23" s="247" t="str">
        <f t="shared" si="2"/>
        <v/>
      </c>
      <c r="AE23" s="246" t="str">
        <f t="shared" si="5"/>
        <v/>
      </c>
      <c r="AF23" s="247" t="str">
        <f>IFERROR(IF(AND(U22="Impacto",U23="Impacto"),(AF22-(+AF22*X23)),IF(U23="Impacto",(Q22-(+Q22*X23)),IF(U23="Probabilidad",AF22,""))),"")</f>
        <v/>
      </c>
      <c r="AG23" s="248" t="str">
        <f t="shared" si="3"/>
        <v/>
      </c>
      <c r="AH23" s="249"/>
      <c r="AI23" s="250"/>
      <c r="AJ23" s="251"/>
      <c r="AK23" s="252"/>
      <c r="AL23" s="252"/>
      <c r="AM23" s="250"/>
      <c r="AN23" s="374"/>
      <c r="AO23" s="376"/>
      <c r="AP23" s="376"/>
      <c r="AQ23" s="376"/>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541"/>
      <c r="B24" s="866"/>
      <c r="C24" s="866"/>
      <c r="D24" s="544"/>
      <c r="E24" s="544"/>
      <c r="F24" s="544"/>
      <c r="G24" s="547"/>
      <c r="H24" s="544"/>
      <c r="I24" s="544"/>
      <c r="J24" s="349"/>
      <c r="K24" s="550"/>
      <c r="L24" s="553"/>
      <c r="M24" s="574"/>
      <c r="N24" s="577"/>
      <c r="O24" s="574">
        <f>IF(NOT(ISERROR(MATCH(N24,_xlfn.ANCHORARRAY(G35),0))),M37&amp;"Por favor no seleccionar los criterios de impacto",N24)</f>
        <v>0</v>
      </c>
      <c r="P24" s="553"/>
      <c r="Q24" s="574"/>
      <c r="R24" s="532"/>
      <c r="S24" s="240">
        <v>3</v>
      </c>
      <c r="T24" s="255"/>
      <c r="U24" s="242" t="str">
        <f t="shared" si="0"/>
        <v/>
      </c>
      <c r="V24" s="243"/>
      <c r="W24" s="243"/>
      <c r="X24" s="244" t="str">
        <f t="shared" si="1"/>
        <v/>
      </c>
      <c r="Y24" s="243"/>
      <c r="Z24" s="243"/>
      <c r="AA24" s="243"/>
      <c r="AB24" s="245" t="str">
        <f>IFERROR(IF(AND(U23="Probabilidad",U24="Probabilidad"),(AD23-(+AD23*X24)),IF(AND(U23="Impacto",U24="Probabilidad"),(AD22-(+AD22*X24)),IF(U24="Impacto",AD23,""))),"")</f>
        <v/>
      </c>
      <c r="AC24" s="246" t="str">
        <f t="shared" si="4"/>
        <v/>
      </c>
      <c r="AD24" s="247" t="str">
        <f t="shared" si="2"/>
        <v/>
      </c>
      <c r="AE24" s="246" t="str">
        <f t="shared" si="5"/>
        <v/>
      </c>
      <c r="AF24" s="247" t="str">
        <f>IFERROR(IF(AND(U23="Impacto",U24="Impacto"),(AF23-(+AF23*X24)),IF(AND(U23="Probabilidad",U24="Impacto"),(AF22-(+AF22*X24)),IF(U24="Probabilidad",AF23,""))),"")</f>
        <v/>
      </c>
      <c r="AG24" s="248" t="str">
        <f t="shared" si="3"/>
        <v/>
      </c>
      <c r="AH24" s="249"/>
      <c r="AI24" s="250"/>
      <c r="AJ24" s="251"/>
      <c r="AK24" s="252"/>
      <c r="AL24" s="252"/>
      <c r="AM24" s="250"/>
      <c r="AN24" s="374"/>
      <c r="AO24" s="376"/>
      <c r="AP24" s="376"/>
      <c r="AQ24" s="376"/>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541"/>
      <c r="B25" s="866"/>
      <c r="C25" s="866"/>
      <c r="D25" s="544"/>
      <c r="E25" s="544"/>
      <c r="F25" s="544"/>
      <c r="G25" s="547"/>
      <c r="H25" s="544"/>
      <c r="I25" s="544"/>
      <c r="J25" s="349"/>
      <c r="K25" s="550"/>
      <c r="L25" s="553"/>
      <c r="M25" s="574"/>
      <c r="N25" s="577"/>
      <c r="O25" s="574">
        <f>IF(NOT(ISERROR(MATCH(N25,_xlfn.ANCHORARRAY(G36),0))),M38&amp;"Por favor no seleccionar los criterios de impacto",N25)</f>
        <v>0</v>
      </c>
      <c r="P25" s="553"/>
      <c r="Q25" s="574"/>
      <c r="R25" s="532"/>
      <c r="S25" s="240">
        <v>4</v>
      </c>
      <c r="T25" s="241"/>
      <c r="U25" s="242" t="str">
        <f t="shared" si="0"/>
        <v/>
      </c>
      <c r="V25" s="243"/>
      <c r="W25" s="243"/>
      <c r="X25" s="244" t="str">
        <f t="shared" si="1"/>
        <v/>
      </c>
      <c r="Y25" s="243"/>
      <c r="Z25" s="243"/>
      <c r="AA25" s="243"/>
      <c r="AB25" s="245" t="str">
        <f>IFERROR(IF(AND(U24="Probabilidad",U25="Probabilidad"),(AD24-(+AD24*X25)),IF(AND(U24="Impacto",U25="Probabilidad"),(AD23-(+AD23*X25)),IF(U25="Impacto",AD24,""))),"")</f>
        <v/>
      </c>
      <c r="AC25" s="246" t="str">
        <f t="shared" si="4"/>
        <v/>
      </c>
      <c r="AD25" s="247" t="str">
        <f t="shared" si="2"/>
        <v/>
      </c>
      <c r="AE25" s="246" t="str">
        <f t="shared" si="5"/>
        <v/>
      </c>
      <c r="AF25" s="247" t="str">
        <f>IFERROR(IF(AND(U24="Impacto",U25="Impacto"),(AF24-(+AF24*X25)),IF(AND(U24="Probabilidad",U25="Impacto"),(AF23-(+AF23*X25)),IF(U25="Probabilidad",AF24,""))),"")</f>
        <v/>
      </c>
      <c r="AG25" s="248" t="str">
        <f t="shared" si="3"/>
        <v/>
      </c>
      <c r="AH25" s="249"/>
      <c r="AI25" s="250"/>
      <c r="AJ25" s="251"/>
      <c r="AK25" s="252"/>
      <c r="AL25" s="252"/>
      <c r="AM25" s="250"/>
      <c r="AN25" s="374"/>
      <c r="AO25" s="376"/>
      <c r="AP25" s="376"/>
      <c r="AQ25" s="376"/>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541"/>
      <c r="B26" s="866"/>
      <c r="C26" s="866"/>
      <c r="D26" s="544"/>
      <c r="E26" s="544"/>
      <c r="F26" s="544"/>
      <c r="G26" s="547"/>
      <c r="H26" s="544"/>
      <c r="I26" s="544"/>
      <c r="J26" s="349"/>
      <c r="K26" s="550"/>
      <c r="L26" s="553"/>
      <c r="M26" s="574"/>
      <c r="N26" s="577"/>
      <c r="O26" s="574">
        <f>IF(NOT(ISERROR(MATCH(N26,_xlfn.ANCHORARRAY(G37),0))),M39&amp;"Por favor no seleccionar los criterios de impacto",N26)</f>
        <v>0</v>
      </c>
      <c r="P26" s="553"/>
      <c r="Q26" s="574"/>
      <c r="R26" s="532"/>
      <c r="S26" s="240">
        <v>5</v>
      </c>
      <c r="T26" s="241"/>
      <c r="U26" s="242" t="str">
        <f t="shared" si="0"/>
        <v/>
      </c>
      <c r="V26" s="243"/>
      <c r="W26" s="243"/>
      <c r="X26" s="244" t="str">
        <f t="shared" si="1"/>
        <v/>
      </c>
      <c r="Y26" s="243"/>
      <c r="Z26" s="243"/>
      <c r="AA26" s="243"/>
      <c r="AB26" s="245" t="str">
        <f>IFERROR(IF(AND(U25="Probabilidad",U26="Probabilidad"),(AD25-(+AD25*X26)),IF(AND(U25="Impacto",U26="Probabilidad"),(AD24-(+AD24*X26)),IF(U26="Impacto",AD25,""))),"")</f>
        <v/>
      </c>
      <c r="AC26" s="246" t="str">
        <f t="shared" si="4"/>
        <v/>
      </c>
      <c r="AD26" s="247" t="str">
        <f t="shared" si="2"/>
        <v/>
      </c>
      <c r="AE26" s="246" t="str">
        <f t="shared" si="5"/>
        <v/>
      </c>
      <c r="AF26" s="247" t="str">
        <f>IFERROR(IF(AND(U25="Impacto",U26="Impacto"),(AF25-(+AF25*X26)),IF(AND(U25="Probabilidad",U26="Impacto"),(AF24-(+AF24*X26)),IF(U26="Probabilidad",AF25,""))),"")</f>
        <v/>
      </c>
      <c r="AG26" s="248" t="str">
        <f t="shared" si="3"/>
        <v/>
      </c>
      <c r="AH26" s="249"/>
      <c r="AI26" s="250"/>
      <c r="AJ26" s="251"/>
      <c r="AK26" s="252"/>
      <c r="AL26" s="252"/>
      <c r="AM26" s="250"/>
      <c r="AN26" s="374"/>
      <c r="AO26" s="376"/>
      <c r="AP26" s="376"/>
      <c r="AQ26" s="376"/>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542"/>
      <c r="B27" s="867"/>
      <c r="C27" s="867"/>
      <c r="D27" s="545"/>
      <c r="E27" s="545"/>
      <c r="F27" s="545"/>
      <c r="G27" s="548"/>
      <c r="H27" s="545"/>
      <c r="I27" s="545"/>
      <c r="J27" s="350"/>
      <c r="K27" s="551"/>
      <c r="L27" s="554"/>
      <c r="M27" s="575"/>
      <c r="N27" s="578"/>
      <c r="O27" s="575">
        <f>IF(NOT(ISERROR(MATCH(N27,_xlfn.ANCHORARRAY(G38),0))),M40&amp;"Por favor no seleccionar los criterios de impacto",N27)</f>
        <v>0</v>
      </c>
      <c r="P27" s="554"/>
      <c r="Q27" s="575"/>
      <c r="R27" s="533"/>
      <c r="S27" s="240">
        <v>6</v>
      </c>
      <c r="T27" s="241"/>
      <c r="U27" s="242" t="str">
        <f t="shared" si="0"/>
        <v/>
      </c>
      <c r="V27" s="243"/>
      <c r="W27" s="243"/>
      <c r="X27" s="244" t="str">
        <f t="shared" si="1"/>
        <v/>
      </c>
      <c r="Y27" s="243"/>
      <c r="Z27" s="243"/>
      <c r="AA27" s="243"/>
      <c r="AB27" s="245" t="str">
        <f>IFERROR(IF(AND(U26="Probabilidad",U27="Probabilidad"),(AD26-(+AD26*X27)),IF(AND(U26="Impacto",U27="Probabilidad"),(AD25-(+AD25*X27)),IF(U27="Impacto",AD26,""))),"")</f>
        <v/>
      </c>
      <c r="AC27" s="246" t="str">
        <f t="shared" si="4"/>
        <v/>
      </c>
      <c r="AD27" s="247" t="str">
        <f t="shared" si="2"/>
        <v/>
      </c>
      <c r="AE27" s="246" t="str">
        <f t="shared" si="5"/>
        <v/>
      </c>
      <c r="AF27" s="247" t="str">
        <f>IFERROR(IF(AND(U26="Impacto",U27="Impacto"),(AF26-(+AF26*X27)),IF(AND(U26="Probabilidad",U27="Impacto"),(AF25-(+AF25*X27)),IF(U27="Probabilidad",AF26,""))),"")</f>
        <v/>
      </c>
      <c r="AG27" s="248" t="str">
        <f t="shared" si="3"/>
        <v/>
      </c>
      <c r="AH27" s="249"/>
      <c r="AI27" s="250"/>
      <c r="AJ27" s="251"/>
      <c r="AK27" s="252"/>
      <c r="AL27" s="252"/>
      <c r="AM27" s="250"/>
      <c r="AN27" s="374"/>
      <c r="AO27" s="376"/>
      <c r="AP27" s="376"/>
      <c r="AQ27" s="376"/>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540">
        <v>4</v>
      </c>
      <c r="B28" s="865"/>
      <c r="C28" s="865"/>
      <c r="D28" s="543"/>
      <c r="E28" s="543"/>
      <c r="F28" s="543"/>
      <c r="G28" s="546"/>
      <c r="H28" s="543"/>
      <c r="I28" s="543"/>
      <c r="J28" s="348"/>
      <c r="K28" s="549"/>
      <c r="L28" s="552" t="str">
        <f>IF(K28&lt;=0,"",IF(K28&lt;=2,"Muy Baja",IF(K28&lt;=24,"Baja",IF(K28&lt;=500,"Media",IF(K28&lt;=5000,"Alta","Muy Alta")))))</f>
        <v/>
      </c>
      <c r="M28" s="573" t="str">
        <f>IF(L28="","",IF(L28="Muy Baja",0.2,IF(L28="Baja",0.4,IF(L28="Media",0.6,IF(L28="Alta",0.8,IF(L28="Muy Alta",1,))))))</f>
        <v/>
      </c>
      <c r="N28" s="576"/>
      <c r="O28" s="573">
        <f>IF(NOT(ISERROR(MATCH(N28,'Tabla Impacto'!$B$221:$B$223,0))),'Tabla Impacto'!$F$223&amp;"Por favor no seleccionar los criterios de impacto(Afectación Económica o presupuestal y Pérdida Reputacional)",N28)</f>
        <v>0</v>
      </c>
      <c r="P28" s="552" t="str">
        <f>IF(OR(O28='Tabla Impacto'!$C$11,O28='Tabla Impacto'!$D$11),"Leve",IF(OR(O28='Tabla Impacto'!$C$12,O28='Tabla Impacto'!$D$12),"Menor",IF(OR(O28='Tabla Impacto'!$C$13,O28='Tabla Impacto'!$D$13),"Moderado",IF(OR(O28='Tabla Impacto'!$C$14,O28='Tabla Impacto'!$D$14),"Mayor",IF(OR(O28='Tabla Impacto'!$C$15,O28='Tabla Impacto'!$D$15),"Catastrófico","")))))</f>
        <v/>
      </c>
      <c r="Q28" s="573" t="str">
        <f>IF(P28="","",IF(P28="Leve",0.2,IF(P28="Menor",0.4,IF(P28="Moderado",0.6,IF(P28="Mayor",0.8,IF(P28="Catastrófico",1,))))))</f>
        <v/>
      </c>
      <c r="R28" s="531"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 t="shared" si="0"/>
        <v/>
      </c>
      <c r="V28" s="243"/>
      <c r="W28" s="243"/>
      <c r="X28" s="244" t="str">
        <f t="shared" si="1"/>
        <v/>
      </c>
      <c r="Y28" s="243"/>
      <c r="Z28" s="243"/>
      <c r="AA28" s="243"/>
      <c r="AB28" s="245" t="str">
        <f>IFERROR(IF(U28="Probabilidad",(M28-(+M28*X28)),IF(U28="Impacto",M28,"")),"")</f>
        <v/>
      </c>
      <c r="AC28" s="246" t="str">
        <f>IFERROR(IF(AB28="","",IF(AB28&lt;=0.2,"Muy Baja",IF(AB28&lt;=0.4,"Baja",IF(AB28&lt;=0.6,"Media",IF(AB28&lt;=0.8,"Alta","Muy Alta"))))),"")</f>
        <v/>
      </c>
      <c r="AD28" s="247" t="str">
        <f t="shared" si="2"/>
        <v/>
      </c>
      <c r="AE28" s="246" t="str">
        <f>IFERROR(IF(AF28="","",IF(AF28&lt;=0.2,"Leve",IF(AF28&lt;=0.4,"Menor",IF(AF28&lt;=0.6,"Moderado",IF(AF28&lt;=0.8,"Mayor","Catastrófico"))))),"")</f>
        <v/>
      </c>
      <c r="AF28" s="247" t="str">
        <f>IFERROR(IF(U28="Impacto",(Q28-(+Q28*X28)),IF(U28="Probabilidad",Q28,"")),"")</f>
        <v/>
      </c>
      <c r="AG28" s="248" t="str">
        <f t="shared" si="3"/>
        <v/>
      </c>
      <c r="AH28" s="249"/>
      <c r="AI28" s="250"/>
      <c r="AJ28" s="251"/>
      <c r="AK28" s="252"/>
      <c r="AL28" s="252"/>
      <c r="AM28" s="250"/>
      <c r="AN28" s="374"/>
      <c r="AO28" s="376"/>
      <c r="AP28" s="376"/>
      <c r="AQ28" s="376"/>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541"/>
      <c r="B29" s="866"/>
      <c r="C29" s="866"/>
      <c r="D29" s="544"/>
      <c r="E29" s="544"/>
      <c r="F29" s="544"/>
      <c r="G29" s="547"/>
      <c r="H29" s="544"/>
      <c r="I29" s="544"/>
      <c r="J29" s="349"/>
      <c r="K29" s="550"/>
      <c r="L29" s="553"/>
      <c r="M29" s="574"/>
      <c r="N29" s="577"/>
      <c r="O29" s="574">
        <f>IF(NOT(ISERROR(MATCH(N29,_xlfn.ANCHORARRAY(G40),0))),M42&amp;"Por favor no seleccionar los criterios de impacto",N29)</f>
        <v>0</v>
      </c>
      <c r="P29" s="553"/>
      <c r="Q29" s="574"/>
      <c r="R29" s="532"/>
      <c r="S29" s="240">
        <v>2</v>
      </c>
      <c r="T29" s="241"/>
      <c r="U29" s="242" t="str">
        <f t="shared" si="0"/>
        <v/>
      </c>
      <c r="V29" s="243"/>
      <c r="W29" s="243"/>
      <c r="X29" s="244" t="str">
        <f t="shared" si="1"/>
        <v/>
      </c>
      <c r="Y29" s="243"/>
      <c r="Z29" s="243"/>
      <c r="AA29" s="243"/>
      <c r="AB29" s="245" t="str">
        <f>IFERROR(IF(AND(U28="Probabilidad",U29="Probabilidad"),(AD28-(+AD28*X29)),IF(U29="Probabilidad",(M28-(+M28*X29)),IF(U29="Impacto",AD28,""))),"")</f>
        <v/>
      </c>
      <c r="AC29" s="246" t="str">
        <f t="shared" si="4"/>
        <v/>
      </c>
      <c r="AD29" s="247" t="str">
        <f t="shared" si="2"/>
        <v/>
      </c>
      <c r="AE29" s="246" t="str">
        <f t="shared" si="5"/>
        <v/>
      </c>
      <c r="AF29" s="247" t="str">
        <f>IFERROR(IF(AND(U28="Impacto",U29="Impacto"),(AF28-(+AF28*X29)),IF(U29="Impacto",(Q28-(+Q28*X29)),IF(U29="Probabilidad",AF28,""))),"")</f>
        <v/>
      </c>
      <c r="AG29" s="248" t="str">
        <f t="shared" si="3"/>
        <v/>
      </c>
      <c r="AH29" s="249"/>
      <c r="AI29" s="250"/>
      <c r="AJ29" s="251"/>
      <c r="AK29" s="252"/>
      <c r="AL29" s="252"/>
      <c r="AM29" s="250"/>
      <c r="AN29" s="374"/>
      <c r="AO29" s="376"/>
      <c r="AP29" s="376"/>
      <c r="AQ29" s="376"/>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541"/>
      <c r="B30" s="866"/>
      <c r="C30" s="866"/>
      <c r="D30" s="544"/>
      <c r="E30" s="544"/>
      <c r="F30" s="544"/>
      <c r="G30" s="547"/>
      <c r="H30" s="544"/>
      <c r="I30" s="544"/>
      <c r="J30" s="349"/>
      <c r="K30" s="550"/>
      <c r="L30" s="553"/>
      <c r="M30" s="574"/>
      <c r="N30" s="577"/>
      <c r="O30" s="574">
        <f>IF(NOT(ISERROR(MATCH(N30,_xlfn.ANCHORARRAY(G41),0))),M43&amp;"Por favor no seleccionar los criterios de impacto",N30)</f>
        <v>0</v>
      </c>
      <c r="P30" s="553"/>
      <c r="Q30" s="574"/>
      <c r="R30" s="532"/>
      <c r="S30" s="240">
        <v>3</v>
      </c>
      <c r="T30" s="255"/>
      <c r="U30" s="242" t="str">
        <f t="shared" si="0"/>
        <v/>
      </c>
      <c r="V30" s="243"/>
      <c r="W30" s="243"/>
      <c r="X30" s="244" t="str">
        <f t="shared" si="1"/>
        <v/>
      </c>
      <c r="Y30" s="243"/>
      <c r="Z30" s="243"/>
      <c r="AA30" s="243"/>
      <c r="AB30" s="245" t="str">
        <f>IFERROR(IF(AND(U29="Probabilidad",U30="Probabilidad"),(AD29-(+AD29*X30)),IF(AND(U29="Impacto",U30="Probabilidad"),(AD28-(+AD28*X30)),IF(U30="Impacto",AD29,""))),"")</f>
        <v/>
      </c>
      <c r="AC30" s="246" t="str">
        <f t="shared" si="4"/>
        <v/>
      </c>
      <c r="AD30" s="247" t="str">
        <f t="shared" si="2"/>
        <v/>
      </c>
      <c r="AE30" s="246" t="str">
        <f t="shared" si="5"/>
        <v/>
      </c>
      <c r="AF30" s="247" t="str">
        <f>IFERROR(IF(AND(U29="Impacto",U30="Impacto"),(AF29-(+AF29*X30)),IF(AND(U29="Probabilidad",U30="Impacto"),(AF28-(+AF28*X30)),IF(U30="Probabilidad",AF29,""))),"")</f>
        <v/>
      </c>
      <c r="AG30" s="248" t="str">
        <f t="shared" si="3"/>
        <v/>
      </c>
      <c r="AH30" s="249"/>
      <c r="AI30" s="250"/>
      <c r="AJ30" s="251"/>
      <c r="AK30" s="252"/>
      <c r="AL30" s="252"/>
      <c r="AM30" s="250"/>
      <c r="AN30" s="374"/>
      <c r="AO30" s="376"/>
      <c r="AP30" s="376"/>
      <c r="AQ30" s="376"/>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541"/>
      <c r="B31" s="866"/>
      <c r="C31" s="866"/>
      <c r="D31" s="544"/>
      <c r="E31" s="544"/>
      <c r="F31" s="544"/>
      <c r="G31" s="547"/>
      <c r="H31" s="544"/>
      <c r="I31" s="544"/>
      <c r="J31" s="349"/>
      <c r="K31" s="550"/>
      <c r="L31" s="553"/>
      <c r="M31" s="574"/>
      <c r="N31" s="577"/>
      <c r="O31" s="574">
        <f>IF(NOT(ISERROR(MATCH(N31,_xlfn.ANCHORARRAY(G42),0))),M44&amp;"Por favor no seleccionar los criterios de impacto",N31)</f>
        <v>0</v>
      </c>
      <c r="P31" s="553"/>
      <c r="Q31" s="574"/>
      <c r="R31" s="532"/>
      <c r="S31" s="240">
        <v>4</v>
      </c>
      <c r="T31" s="241"/>
      <c r="U31" s="242" t="str">
        <f t="shared" si="0"/>
        <v/>
      </c>
      <c r="V31" s="243"/>
      <c r="W31" s="243"/>
      <c r="X31" s="244" t="str">
        <f t="shared" si="1"/>
        <v/>
      </c>
      <c r="Y31" s="243"/>
      <c r="Z31" s="243"/>
      <c r="AA31" s="243"/>
      <c r="AB31" s="245" t="str">
        <f>IFERROR(IF(AND(U30="Probabilidad",U31="Probabilidad"),(AD30-(+AD30*X31)),IF(AND(U30="Impacto",U31="Probabilidad"),(AD29-(+AD29*X31)),IF(U31="Impacto",AD30,""))),"")</f>
        <v/>
      </c>
      <c r="AC31" s="246" t="str">
        <f t="shared" si="4"/>
        <v/>
      </c>
      <c r="AD31" s="247" t="str">
        <f t="shared" si="2"/>
        <v/>
      </c>
      <c r="AE31" s="246" t="str">
        <f t="shared" si="5"/>
        <v/>
      </c>
      <c r="AF31" s="247" t="str">
        <f>IFERROR(IF(AND(U30="Impacto",U31="Impacto"),(AF30-(+AF30*X31)),IF(AND(U30="Probabilidad",U31="Impacto"),(AF29-(+AF29*X31)),IF(U31="Probabilidad",AF30,""))),"")</f>
        <v/>
      </c>
      <c r="AG31" s="248" t="str">
        <f t="shared" si="3"/>
        <v/>
      </c>
      <c r="AH31" s="249"/>
      <c r="AI31" s="250"/>
      <c r="AJ31" s="251"/>
      <c r="AK31" s="252"/>
      <c r="AL31" s="252"/>
      <c r="AM31" s="250"/>
      <c r="AN31" s="374"/>
      <c r="AO31" s="376"/>
      <c r="AP31" s="376"/>
      <c r="AQ31" s="376"/>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541"/>
      <c r="B32" s="866"/>
      <c r="C32" s="866"/>
      <c r="D32" s="544"/>
      <c r="E32" s="544"/>
      <c r="F32" s="544"/>
      <c r="G32" s="547"/>
      <c r="H32" s="544"/>
      <c r="I32" s="544"/>
      <c r="J32" s="349"/>
      <c r="K32" s="550"/>
      <c r="L32" s="553"/>
      <c r="M32" s="574"/>
      <c r="N32" s="577"/>
      <c r="O32" s="574">
        <f>IF(NOT(ISERROR(MATCH(N32,_xlfn.ANCHORARRAY(G43),0))),M45&amp;"Por favor no seleccionar los criterios de impacto",N32)</f>
        <v>0</v>
      </c>
      <c r="P32" s="553"/>
      <c r="Q32" s="574"/>
      <c r="R32" s="532"/>
      <c r="S32" s="240">
        <v>5</v>
      </c>
      <c r="T32" s="241"/>
      <c r="U32" s="242" t="str">
        <f t="shared" si="0"/>
        <v/>
      </c>
      <c r="V32" s="243"/>
      <c r="W32" s="243"/>
      <c r="X32" s="244" t="str">
        <f t="shared" si="1"/>
        <v/>
      </c>
      <c r="Y32" s="243"/>
      <c r="Z32" s="243"/>
      <c r="AA32" s="243"/>
      <c r="AB32" s="256" t="str">
        <f>IFERROR(IF(AND(U31="Probabilidad",U32="Probabilidad"),(AD31-(+AD31*X32)),IF(AND(U31="Impacto",U32="Probabilidad"),(AD30-(+AD30*X32)),IF(U32="Impacto",AD31,""))),"")</f>
        <v/>
      </c>
      <c r="AC32" s="246" t="str">
        <f>IFERROR(IF(AB32="","",IF(AB32&lt;=0.2,"Muy Baja",IF(AB32&lt;=0.4,"Baja",IF(AB32&lt;=0.6,"Media",IF(AB32&lt;=0.8,"Alta","Muy Alta"))))),"")</f>
        <v/>
      </c>
      <c r="AD32" s="247" t="str">
        <f t="shared" si="2"/>
        <v/>
      </c>
      <c r="AE32" s="246" t="str">
        <f t="shared" si="5"/>
        <v/>
      </c>
      <c r="AF32" s="247" t="str">
        <f>IFERROR(IF(AND(U31="Impacto",U32="Impacto"),(AF31-(+AF31*X32)),IF(AND(U31="Probabilidad",U32="Impacto"),(AF30-(+AF30*X32)),IF(U32="Probabilidad",AF31,""))),"")</f>
        <v/>
      </c>
      <c r="AG32" s="248" t="str">
        <f t="shared" si="3"/>
        <v/>
      </c>
      <c r="AH32" s="249"/>
      <c r="AI32" s="250"/>
      <c r="AJ32" s="251"/>
      <c r="AK32" s="252"/>
      <c r="AL32" s="252"/>
      <c r="AM32" s="250"/>
      <c r="AN32" s="374"/>
      <c r="AO32" s="376"/>
      <c r="AP32" s="376"/>
      <c r="AQ32" s="376"/>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542"/>
      <c r="B33" s="867"/>
      <c r="C33" s="867"/>
      <c r="D33" s="545"/>
      <c r="E33" s="545"/>
      <c r="F33" s="545"/>
      <c r="G33" s="548"/>
      <c r="H33" s="545"/>
      <c r="I33" s="545"/>
      <c r="J33" s="350"/>
      <c r="K33" s="551"/>
      <c r="L33" s="554"/>
      <c r="M33" s="575"/>
      <c r="N33" s="578"/>
      <c r="O33" s="575">
        <f>IF(NOT(ISERROR(MATCH(N33,_xlfn.ANCHORARRAY(G44),0))),M46&amp;"Por favor no seleccionar los criterios de impacto",N33)</f>
        <v>0</v>
      </c>
      <c r="P33" s="554"/>
      <c r="Q33" s="575"/>
      <c r="R33" s="533"/>
      <c r="S33" s="240">
        <v>6</v>
      </c>
      <c r="T33" s="241"/>
      <c r="U33" s="242" t="str">
        <f t="shared" si="0"/>
        <v/>
      </c>
      <c r="V33" s="243"/>
      <c r="W33" s="243"/>
      <c r="X33" s="244" t="str">
        <f t="shared" si="1"/>
        <v/>
      </c>
      <c r="Y33" s="243"/>
      <c r="Z33" s="243"/>
      <c r="AA33" s="243"/>
      <c r="AB33" s="245" t="str">
        <f>IFERROR(IF(AND(U32="Probabilidad",U33="Probabilidad"),(AD32-(+AD32*X33)),IF(AND(U32="Impacto",U33="Probabilidad"),(AD31-(+AD31*X33)),IF(U33="Impacto",AD32,""))),"")</f>
        <v/>
      </c>
      <c r="AC33" s="246" t="str">
        <f t="shared" si="4"/>
        <v/>
      </c>
      <c r="AD33" s="247" t="str">
        <f t="shared" si="2"/>
        <v/>
      </c>
      <c r="AE33" s="246" t="str">
        <f t="shared" si="5"/>
        <v/>
      </c>
      <c r="AF33" s="247" t="str">
        <f>IFERROR(IF(AND(U32="Impacto",U33="Impacto"),(AF32-(+AF32*X33)),IF(AND(U32="Probabilidad",U33="Impacto"),(AF31-(+AF31*X33)),IF(U33="Probabilidad",AF32,""))),"")</f>
        <v/>
      </c>
      <c r="AG33" s="248" t="str">
        <f t="shared" si="3"/>
        <v/>
      </c>
      <c r="AH33" s="249"/>
      <c r="AI33" s="250"/>
      <c r="AJ33" s="251"/>
      <c r="AK33" s="252"/>
      <c r="AL33" s="252"/>
      <c r="AM33" s="250"/>
      <c r="AN33" s="374"/>
      <c r="AO33" s="376"/>
      <c r="AP33" s="376"/>
      <c r="AQ33" s="376"/>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540">
        <v>5</v>
      </c>
      <c r="B34" s="865"/>
      <c r="C34" s="865"/>
      <c r="D34" s="543"/>
      <c r="E34" s="543"/>
      <c r="F34" s="543"/>
      <c r="G34" s="546"/>
      <c r="H34" s="543"/>
      <c r="I34" s="543"/>
      <c r="J34" s="348"/>
      <c r="K34" s="549"/>
      <c r="L34" s="552" t="str">
        <f>IF(K34&lt;=0,"",IF(K34&lt;=2,"Muy Baja",IF(K34&lt;=24,"Baja",IF(K34&lt;=500,"Media",IF(K34&lt;=5000,"Alta","Muy Alta")))))</f>
        <v/>
      </c>
      <c r="M34" s="573" t="str">
        <f>IF(L34="","",IF(L34="Muy Baja",0.2,IF(L34="Baja",0.4,IF(L34="Media",0.6,IF(L34="Alta",0.8,IF(L34="Muy Alta",1,))))))</f>
        <v/>
      </c>
      <c r="N34" s="576"/>
      <c r="O34" s="573">
        <f>IF(NOT(ISERROR(MATCH(N34,'Tabla Impacto'!$B$221:$B$223,0))),'Tabla Impacto'!$F$223&amp;"Por favor no seleccionar los criterios de impacto(Afectación Económica o presupuestal y Pérdida Reputacional)",N34)</f>
        <v>0</v>
      </c>
      <c r="P34" s="552" t="str">
        <f>IF(OR(O34='Tabla Impacto'!$C$11,O34='Tabla Impacto'!$D$11),"Leve",IF(OR(O34='Tabla Impacto'!$C$12,O34='Tabla Impacto'!$D$12),"Menor",IF(OR(O34='Tabla Impacto'!$C$13,O34='Tabla Impacto'!$D$13),"Moderado",IF(OR(O34='Tabla Impacto'!$C$14,O34='Tabla Impacto'!$D$14),"Mayor",IF(OR(O34='Tabla Impacto'!$C$15,O34='Tabla Impacto'!$D$15),"Catastrófico","")))))</f>
        <v/>
      </c>
      <c r="Q34" s="573" t="str">
        <f>IF(P34="","",IF(P34="Leve",0.2,IF(P34="Menor",0.4,IF(P34="Moderado",0.6,IF(P34="Mayor",0.8,IF(P34="Catastrófico",1,))))))</f>
        <v/>
      </c>
      <c r="R34" s="531"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 t="shared" si="0"/>
        <v/>
      </c>
      <c r="V34" s="243"/>
      <c r="W34" s="243"/>
      <c r="X34" s="244" t="str">
        <f t="shared" si="1"/>
        <v/>
      </c>
      <c r="Y34" s="243"/>
      <c r="Z34" s="243"/>
      <c r="AA34" s="243"/>
      <c r="AB34" s="245" t="str">
        <f>IFERROR(IF(U34="Probabilidad",(M34-(+M34*X34)),IF(U34="Impacto",M34,"")),"")</f>
        <v/>
      </c>
      <c r="AC34" s="246" t="str">
        <f>IFERROR(IF(AB34="","",IF(AB34&lt;=0.2,"Muy Baja",IF(AB34&lt;=0.4,"Baja",IF(AB34&lt;=0.6,"Media",IF(AB34&lt;=0.8,"Alta","Muy Alta"))))),"")</f>
        <v/>
      </c>
      <c r="AD34" s="247" t="str">
        <f t="shared" si="2"/>
        <v/>
      </c>
      <c r="AE34" s="246" t="str">
        <f>IFERROR(IF(AF34="","",IF(AF34&lt;=0.2,"Leve",IF(AF34&lt;=0.4,"Menor",IF(AF34&lt;=0.6,"Moderado",IF(AF34&lt;=0.8,"Mayor","Catastrófico"))))),"")</f>
        <v/>
      </c>
      <c r="AF34" s="247" t="str">
        <f>IFERROR(IF(U34="Impacto",(Q34-(+Q34*X34)),IF(U34="Probabilidad",Q34,"")),"")</f>
        <v/>
      </c>
      <c r="AG34" s="248" t="str">
        <f t="shared" si="3"/>
        <v/>
      </c>
      <c r="AH34" s="249"/>
      <c r="AI34" s="250"/>
      <c r="AJ34" s="251"/>
      <c r="AK34" s="252"/>
      <c r="AL34" s="252"/>
      <c r="AM34" s="250"/>
      <c r="AN34" s="374"/>
      <c r="AO34" s="376"/>
      <c r="AP34" s="376"/>
      <c r="AQ34" s="376"/>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541"/>
      <c r="B35" s="866"/>
      <c r="C35" s="866"/>
      <c r="D35" s="544"/>
      <c r="E35" s="544"/>
      <c r="F35" s="544"/>
      <c r="G35" s="547"/>
      <c r="H35" s="544"/>
      <c r="I35" s="544"/>
      <c r="J35" s="349"/>
      <c r="K35" s="550"/>
      <c r="L35" s="553"/>
      <c r="M35" s="574"/>
      <c r="N35" s="577"/>
      <c r="O35" s="574">
        <f>IF(NOT(ISERROR(MATCH(N35,_xlfn.ANCHORARRAY(G46),0))),M48&amp;"Por favor no seleccionar los criterios de impacto",N35)</f>
        <v>0</v>
      </c>
      <c r="P35" s="553"/>
      <c r="Q35" s="574"/>
      <c r="R35" s="532"/>
      <c r="S35" s="240">
        <v>2</v>
      </c>
      <c r="T35" s="241"/>
      <c r="U35" s="242" t="str">
        <f t="shared" si="0"/>
        <v/>
      </c>
      <c r="V35" s="243"/>
      <c r="W35" s="243"/>
      <c r="X35" s="244" t="str">
        <f t="shared" si="1"/>
        <v/>
      </c>
      <c r="Y35" s="243"/>
      <c r="Z35" s="243"/>
      <c r="AA35" s="243"/>
      <c r="AB35" s="245" t="str">
        <f>IFERROR(IF(AND(U34="Probabilidad",U35="Probabilidad"),(AD34-(+AD34*X35)),IF(U35="Probabilidad",(M34-(+M34*X35)),IF(U35="Impacto",AD34,""))),"")</f>
        <v/>
      </c>
      <c r="AC35" s="246" t="str">
        <f t="shared" si="4"/>
        <v/>
      </c>
      <c r="AD35" s="247" t="str">
        <f t="shared" si="2"/>
        <v/>
      </c>
      <c r="AE35" s="246" t="str">
        <f t="shared" si="5"/>
        <v/>
      </c>
      <c r="AF35" s="247" t="str">
        <f>IFERROR(IF(AND(U34="Impacto",U35="Impacto"),(AF34-(+AF34*X35)),IF(U35="Impacto",(Q34-(+Q34*X35)),IF(U35="Probabilidad",AF34,""))),"")</f>
        <v/>
      </c>
      <c r="AG35" s="248" t="str">
        <f t="shared" si="3"/>
        <v/>
      </c>
      <c r="AH35" s="249"/>
      <c r="AI35" s="250"/>
      <c r="AJ35" s="251"/>
      <c r="AK35" s="252"/>
      <c r="AL35" s="252"/>
      <c r="AM35" s="250"/>
      <c r="AN35" s="374"/>
      <c r="AO35" s="376"/>
      <c r="AP35" s="376"/>
      <c r="AQ35" s="376"/>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541"/>
      <c r="B36" s="866"/>
      <c r="C36" s="866"/>
      <c r="D36" s="544"/>
      <c r="E36" s="544"/>
      <c r="F36" s="544"/>
      <c r="G36" s="547"/>
      <c r="H36" s="544"/>
      <c r="I36" s="544"/>
      <c r="J36" s="349"/>
      <c r="K36" s="550"/>
      <c r="L36" s="553"/>
      <c r="M36" s="574"/>
      <c r="N36" s="577"/>
      <c r="O36" s="574">
        <f>IF(NOT(ISERROR(MATCH(N36,_xlfn.ANCHORARRAY(G47),0))),M49&amp;"Por favor no seleccionar los criterios de impacto",N36)</f>
        <v>0</v>
      </c>
      <c r="P36" s="553"/>
      <c r="Q36" s="574"/>
      <c r="R36" s="532"/>
      <c r="S36" s="240">
        <v>3</v>
      </c>
      <c r="T36" s="255"/>
      <c r="U36" s="242" t="str">
        <f t="shared" si="0"/>
        <v/>
      </c>
      <c r="V36" s="243"/>
      <c r="W36" s="243"/>
      <c r="X36" s="244" t="str">
        <f t="shared" si="1"/>
        <v/>
      </c>
      <c r="Y36" s="243"/>
      <c r="Z36" s="243"/>
      <c r="AA36" s="243"/>
      <c r="AB36" s="245" t="str">
        <f>IFERROR(IF(AND(U35="Probabilidad",U36="Probabilidad"),(AD35-(+AD35*X36)),IF(AND(U35="Impacto",U36="Probabilidad"),(AD34-(+AD34*X36)),IF(U36="Impacto",AD35,""))),"")</f>
        <v/>
      </c>
      <c r="AC36" s="246" t="str">
        <f t="shared" si="4"/>
        <v/>
      </c>
      <c r="AD36" s="247" t="str">
        <f t="shared" si="2"/>
        <v/>
      </c>
      <c r="AE36" s="246" t="str">
        <f t="shared" si="5"/>
        <v/>
      </c>
      <c r="AF36" s="247" t="str">
        <f>IFERROR(IF(AND(U35="Impacto",U36="Impacto"),(AF35-(+AF35*X36)),IF(AND(U35="Probabilidad",U36="Impacto"),(AF34-(+AF34*X36)),IF(U36="Probabilidad",AF35,""))),"")</f>
        <v/>
      </c>
      <c r="AG36" s="248" t="str">
        <f t="shared" si="3"/>
        <v/>
      </c>
      <c r="AH36" s="249"/>
      <c r="AI36" s="250"/>
      <c r="AJ36" s="251"/>
      <c r="AK36" s="252"/>
      <c r="AL36" s="252"/>
      <c r="AM36" s="250"/>
      <c r="AN36" s="374"/>
      <c r="AO36" s="376"/>
      <c r="AP36" s="376"/>
      <c r="AQ36" s="376"/>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541"/>
      <c r="B37" s="866"/>
      <c r="C37" s="866"/>
      <c r="D37" s="544"/>
      <c r="E37" s="544"/>
      <c r="F37" s="544"/>
      <c r="G37" s="547"/>
      <c r="H37" s="544"/>
      <c r="I37" s="544"/>
      <c r="J37" s="349"/>
      <c r="K37" s="550"/>
      <c r="L37" s="553"/>
      <c r="M37" s="574"/>
      <c r="N37" s="577"/>
      <c r="O37" s="574">
        <f>IF(NOT(ISERROR(MATCH(N37,_xlfn.ANCHORARRAY(G48),0))),M50&amp;"Por favor no seleccionar los criterios de impacto",N37)</f>
        <v>0</v>
      </c>
      <c r="P37" s="553"/>
      <c r="Q37" s="574"/>
      <c r="R37" s="532"/>
      <c r="S37" s="240">
        <v>4</v>
      </c>
      <c r="T37" s="241"/>
      <c r="U37" s="242" t="str">
        <f t="shared" si="0"/>
        <v/>
      </c>
      <c r="V37" s="243"/>
      <c r="W37" s="243"/>
      <c r="X37" s="244" t="str">
        <f t="shared" si="1"/>
        <v/>
      </c>
      <c r="Y37" s="243"/>
      <c r="Z37" s="243"/>
      <c r="AA37" s="243"/>
      <c r="AB37" s="245" t="str">
        <f>IFERROR(IF(AND(U36="Probabilidad",U37="Probabilidad"),(AD36-(+AD36*X37)),IF(AND(U36="Impacto",U37="Probabilidad"),(AD35-(+AD35*X37)),IF(U37="Impacto",AD36,""))),"")</f>
        <v/>
      </c>
      <c r="AC37" s="246" t="str">
        <f t="shared" si="4"/>
        <v/>
      </c>
      <c r="AD37" s="247" t="str">
        <f t="shared" si="2"/>
        <v/>
      </c>
      <c r="AE37" s="246" t="str">
        <f t="shared" si="5"/>
        <v/>
      </c>
      <c r="AF37" s="247" t="str">
        <f>IFERROR(IF(AND(U36="Impacto",U37="Impacto"),(AF36-(+AF36*X37)),IF(AND(U36="Probabilidad",U37="Impacto"),(AF35-(+AF35*X37)),IF(U37="Probabilidad",AF36,""))),"")</f>
        <v/>
      </c>
      <c r="AG37" s="248" t="str">
        <f t="shared" si="3"/>
        <v/>
      </c>
      <c r="AH37" s="249"/>
      <c r="AI37" s="250"/>
      <c r="AJ37" s="251"/>
      <c r="AK37" s="252"/>
      <c r="AL37" s="252"/>
      <c r="AM37" s="250"/>
      <c r="AN37" s="374"/>
      <c r="AO37" s="376"/>
      <c r="AP37" s="376"/>
      <c r="AQ37" s="376"/>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541"/>
      <c r="B38" s="866"/>
      <c r="C38" s="866"/>
      <c r="D38" s="544"/>
      <c r="E38" s="544"/>
      <c r="F38" s="544"/>
      <c r="G38" s="547"/>
      <c r="H38" s="544"/>
      <c r="I38" s="544"/>
      <c r="J38" s="349"/>
      <c r="K38" s="550"/>
      <c r="L38" s="553"/>
      <c r="M38" s="574"/>
      <c r="N38" s="577"/>
      <c r="O38" s="574">
        <f>IF(NOT(ISERROR(MATCH(N38,_xlfn.ANCHORARRAY(G49),0))),M51&amp;"Por favor no seleccionar los criterios de impacto",N38)</f>
        <v>0</v>
      </c>
      <c r="P38" s="553"/>
      <c r="Q38" s="574"/>
      <c r="R38" s="532"/>
      <c r="S38" s="240">
        <v>5</v>
      </c>
      <c r="T38" s="241"/>
      <c r="U38" s="242" t="str">
        <f t="shared" si="0"/>
        <v/>
      </c>
      <c r="V38" s="243"/>
      <c r="W38" s="243"/>
      <c r="X38" s="244" t="str">
        <f t="shared" si="1"/>
        <v/>
      </c>
      <c r="Y38" s="243"/>
      <c r="Z38" s="243"/>
      <c r="AA38" s="243"/>
      <c r="AB38" s="245" t="str">
        <f>IFERROR(IF(AND(U37="Probabilidad",U38="Probabilidad"),(AD37-(+AD37*X38)),IF(AND(U37="Impacto",U38="Probabilidad"),(AD36-(+AD36*X38)),IF(U38="Impacto",AD37,""))),"")</f>
        <v/>
      </c>
      <c r="AC38" s="246" t="str">
        <f t="shared" si="4"/>
        <v/>
      </c>
      <c r="AD38" s="247" t="str">
        <f t="shared" si="2"/>
        <v/>
      </c>
      <c r="AE38" s="246" t="str">
        <f t="shared" si="5"/>
        <v/>
      </c>
      <c r="AF38" s="247" t="str">
        <f>IFERROR(IF(AND(U37="Impacto",U38="Impacto"),(AF37-(+AF37*X38)),IF(AND(U37="Probabilidad",U38="Impacto"),(AF36-(+AF36*X38)),IF(U38="Probabilidad",AF37,""))),"")</f>
        <v/>
      </c>
      <c r="AG38" s="248" t="str">
        <f t="shared" si="3"/>
        <v/>
      </c>
      <c r="AH38" s="249"/>
      <c r="AI38" s="250"/>
      <c r="AJ38" s="251"/>
      <c r="AK38" s="252"/>
      <c r="AL38" s="252"/>
      <c r="AM38" s="250"/>
      <c r="AN38" s="374"/>
      <c r="AO38" s="376"/>
      <c r="AP38" s="376"/>
      <c r="AQ38" s="376"/>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542"/>
      <c r="B39" s="867"/>
      <c r="C39" s="867"/>
      <c r="D39" s="545"/>
      <c r="E39" s="545"/>
      <c r="F39" s="545"/>
      <c r="G39" s="548"/>
      <c r="H39" s="545"/>
      <c r="I39" s="545"/>
      <c r="J39" s="350"/>
      <c r="K39" s="551"/>
      <c r="L39" s="554"/>
      <c r="M39" s="575"/>
      <c r="N39" s="578"/>
      <c r="O39" s="575">
        <f>IF(NOT(ISERROR(MATCH(N39,_xlfn.ANCHORARRAY(G50),0))),M52&amp;"Por favor no seleccionar los criterios de impacto",N39)</f>
        <v>0</v>
      </c>
      <c r="P39" s="554"/>
      <c r="Q39" s="575"/>
      <c r="R39" s="533"/>
      <c r="S39" s="240">
        <v>6</v>
      </c>
      <c r="T39" s="241"/>
      <c r="U39" s="242" t="str">
        <f t="shared" si="0"/>
        <v/>
      </c>
      <c r="V39" s="243"/>
      <c r="W39" s="243"/>
      <c r="X39" s="244" t="str">
        <f t="shared" si="1"/>
        <v/>
      </c>
      <c r="Y39" s="243"/>
      <c r="Z39" s="243"/>
      <c r="AA39" s="243"/>
      <c r="AB39" s="245" t="str">
        <f>IFERROR(IF(AND(U38="Probabilidad",U39="Probabilidad"),(AD38-(+AD38*X39)),IF(AND(U38="Impacto",U39="Probabilidad"),(AD37-(+AD37*X39)),IF(U39="Impacto",AD38,""))),"")</f>
        <v/>
      </c>
      <c r="AC39" s="246" t="str">
        <f t="shared" si="4"/>
        <v/>
      </c>
      <c r="AD39" s="247" t="str">
        <f t="shared" si="2"/>
        <v/>
      </c>
      <c r="AE39" s="246" t="str">
        <f t="shared" si="5"/>
        <v/>
      </c>
      <c r="AF39" s="247" t="str">
        <f>IFERROR(IF(AND(U38="Impacto",U39="Impacto"),(AF38-(+AF38*X39)),IF(AND(U38="Probabilidad",U39="Impacto"),(AF37-(+AF37*X39)),IF(U39="Probabilidad",AF38,""))),"")</f>
        <v/>
      </c>
      <c r="AG39" s="248" t="str">
        <f t="shared" si="3"/>
        <v/>
      </c>
      <c r="AH39" s="249"/>
      <c r="AI39" s="250"/>
      <c r="AJ39" s="251"/>
      <c r="AK39" s="252"/>
      <c r="AL39" s="252"/>
      <c r="AM39" s="250"/>
      <c r="AN39" s="374"/>
      <c r="AO39" s="376"/>
      <c r="AP39" s="376"/>
      <c r="AQ39" s="376"/>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540">
        <v>6</v>
      </c>
      <c r="B40" s="865"/>
      <c r="C40" s="865"/>
      <c r="D40" s="543"/>
      <c r="E40" s="543"/>
      <c r="F40" s="543"/>
      <c r="G40" s="546"/>
      <c r="H40" s="543"/>
      <c r="I40" s="543"/>
      <c r="J40" s="348"/>
      <c r="K40" s="549"/>
      <c r="L40" s="552" t="str">
        <f>IF(K40&lt;=0,"",IF(K40&lt;=2,"Muy Baja",IF(K40&lt;=24,"Baja",IF(K40&lt;=500,"Media",IF(K40&lt;=5000,"Alta","Muy Alta")))))</f>
        <v/>
      </c>
      <c r="M40" s="573" t="str">
        <f>IF(L40="","",IF(L40="Muy Baja",0.2,IF(L40="Baja",0.4,IF(L40="Media",0.6,IF(L40="Alta",0.8,IF(L40="Muy Alta",1,))))))</f>
        <v/>
      </c>
      <c r="N40" s="576"/>
      <c r="O40" s="573">
        <f>IF(NOT(ISERROR(MATCH(N40,'Tabla Impacto'!$B$221:$B$223,0))),'Tabla Impacto'!$F$223&amp;"Por favor no seleccionar los criterios de impacto(Afectación Económica o presupuestal y Pérdida Reputacional)",N40)</f>
        <v>0</v>
      </c>
      <c r="P40" s="552" t="str">
        <f>IF(OR(O40='Tabla Impacto'!$C$11,O40='Tabla Impacto'!$D$11),"Leve",IF(OR(O40='Tabla Impacto'!$C$12,O40='Tabla Impacto'!$D$12),"Menor",IF(OR(O40='Tabla Impacto'!$C$13,O40='Tabla Impacto'!$D$13),"Moderado",IF(OR(O40='Tabla Impacto'!$C$14,O40='Tabla Impacto'!$D$14),"Mayor",IF(OR(O40='Tabla Impacto'!$C$15,O40='Tabla Impacto'!$D$15),"Catastrófico","")))))</f>
        <v/>
      </c>
      <c r="Q40" s="573" t="str">
        <f>IF(P40="","",IF(P40="Leve",0.2,IF(P40="Menor",0.4,IF(P40="Moderado",0.6,IF(P40="Mayor",0.8,IF(P40="Catastrófico",1,))))))</f>
        <v/>
      </c>
      <c r="R40" s="531"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 t="shared" si="0"/>
        <v/>
      </c>
      <c r="V40" s="243"/>
      <c r="W40" s="243"/>
      <c r="X40" s="244" t="str">
        <f t="shared" si="1"/>
        <v/>
      </c>
      <c r="Y40" s="243"/>
      <c r="Z40" s="243"/>
      <c r="AA40" s="243"/>
      <c r="AB40" s="245" t="str">
        <f>IFERROR(IF(U40="Probabilidad",(M40-(+M40*X40)),IF(U40="Impacto",M40,"")),"")</f>
        <v/>
      </c>
      <c r="AC40" s="246" t="str">
        <f>IFERROR(IF(AB40="","",IF(AB40&lt;=0.2,"Muy Baja",IF(AB40&lt;=0.4,"Baja",IF(AB40&lt;=0.6,"Media",IF(AB40&lt;=0.8,"Alta","Muy Alta"))))),"")</f>
        <v/>
      </c>
      <c r="AD40" s="247" t="str">
        <f t="shared" si="2"/>
        <v/>
      </c>
      <c r="AE40" s="246" t="str">
        <f>IFERROR(IF(AF40="","",IF(AF40&lt;=0.2,"Leve",IF(AF40&lt;=0.4,"Menor",IF(AF40&lt;=0.6,"Moderado",IF(AF40&lt;=0.8,"Mayor","Catastrófico"))))),"")</f>
        <v/>
      </c>
      <c r="AF40" s="247" t="str">
        <f>IFERROR(IF(U40="Impacto",(Q40-(+Q40*X40)),IF(U40="Probabilidad",Q40,"")),"")</f>
        <v/>
      </c>
      <c r="AG40" s="248" t="str">
        <f t="shared" si="3"/>
        <v/>
      </c>
      <c r="AH40" s="249"/>
      <c r="AI40" s="250"/>
      <c r="AJ40" s="251"/>
      <c r="AK40" s="252"/>
      <c r="AL40" s="252"/>
      <c r="AM40" s="250"/>
      <c r="AN40" s="374"/>
      <c r="AO40" s="376"/>
      <c r="AP40" s="376"/>
      <c r="AQ40" s="376"/>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541"/>
      <c r="B41" s="866"/>
      <c r="C41" s="866"/>
      <c r="D41" s="544"/>
      <c r="E41" s="544"/>
      <c r="F41" s="544"/>
      <c r="G41" s="547"/>
      <c r="H41" s="544"/>
      <c r="I41" s="544"/>
      <c r="J41" s="349"/>
      <c r="K41" s="550"/>
      <c r="L41" s="553"/>
      <c r="M41" s="574"/>
      <c r="N41" s="577"/>
      <c r="O41" s="574">
        <f>IF(NOT(ISERROR(MATCH(N41,_xlfn.ANCHORARRAY(G52),0))),M54&amp;"Por favor no seleccionar los criterios de impacto",N41)</f>
        <v>0</v>
      </c>
      <c r="P41" s="553"/>
      <c r="Q41" s="574"/>
      <c r="R41" s="532"/>
      <c r="S41" s="240">
        <v>2</v>
      </c>
      <c r="T41" s="241"/>
      <c r="U41" s="242" t="str">
        <f t="shared" si="0"/>
        <v/>
      </c>
      <c r="V41" s="243"/>
      <c r="W41" s="243"/>
      <c r="X41" s="244" t="str">
        <f t="shared" si="1"/>
        <v/>
      </c>
      <c r="Y41" s="243"/>
      <c r="Z41" s="243"/>
      <c r="AA41" s="243"/>
      <c r="AB41" s="245" t="str">
        <f>IFERROR(IF(AND(U40="Probabilidad",U41="Probabilidad"),(AD40-(+AD40*X41)),IF(U41="Probabilidad",(M40-(+M40*X41)),IF(U41="Impacto",AD40,""))),"")</f>
        <v/>
      </c>
      <c r="AC41" s="246" t="str">
        <f t="shared" si="4"/>
        <v/>
      </c>
      <c r="AD41" s="247" t="str">
        <f t="shared" si="2"/>
        <v/>
      </c>
      <c r="AE41" s="246" t="str">
        <f t="shared" si="5"/>
        <v/>
      </c>
      <c r="AF41" s="247" t="str">
        <f>IFERROR(IF(AND(U40="Impacto",U41="Impacto"),(AF40-(+AF40*X41)),IF(U41="Impacto",(Q40-(+Q40*X41)),IF(U41="Probabilidad",AF40,""))),"")</f>
        <v/>
      </c>
      <c r="AG41" s="248" t="str">
        <f t="shared" si="3"/>
        <v/>
      </c>
      <c r="AH41" s="249"/>
      <c r="AI41" s="250"/>
      <c r="AJ41" s="251"/>
      <c r="AK41" s="252"/>
      <c r="AL41" s="252"/>
      <c r="AM41" s="250"/>
      <c r="AN41" s="374"/>
      <c r="AO41" s="376"/>
      <c r="AP41" s="376"/>
      <c r="AQ41" s="376"/>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541"/>
      <c r="B42" s="866"/>
      <c r="C42" s="866"/>
      <c r="D42" s="544"/>
      <c r="E42" s="544"/>
      <c r="F42" s="544"/>
      <c r="G42" s="547"/>
      <c r="H42" s="544"/>
      <c r="I42" s="544"/>
      <c r="J42" s="349"/>
      <c r="K42" s="550"/>
      <c r="L42" s="553"/>
      <c r="M42" s="574"/>
      <c r="N42" s="577"/>
      <c r="O42" s="574">
        <f>IF(NOT(ISERROR(MATCH(N42,_xlfn.ANCHORARRAY(G53),0))),M55&amp;"Por favor no seleccionar los criterios de impacto",N42)</f>
        <v>0</v>
      </c>
      <c r="P42" s="553"/>
      <c r="Q42" s="574"/>
      <c r="R42" s="532"/>
      <c r="S42" s="240">
        <v>3</v>
      </c>
      <c r="T42" s="255"/>
      <c r="U42" s="242" t="str">
        <f t="shared" ref="U42:U69" si="6">IF(OR(V42="Preventivo",V42="Detectivo"),"Probabilidad",IF(V42="Correctivo","Impacto",""))</f>
        <v/>
      </c>
      <c r="V42" s="243"/>
      <c r="W42" s="243"/>
      <c r="X42" s="244" t="str">
        <f t="shared" ref="X42:X69" si="7">IF(AND(V42="Preventivo",W42="Automático"),"50%",IF(AND(V42="Preventivo",W42="Manual"),"40%",IF(AND(V42="Detectivo",W42="Automático"),"40%",IF(AND(V42="Detectivo",W42="Manual"),"30%",IF(AND(V42="Correctivo",W42="Automático"),"35%",IF(AND(V42="Correctivo",W42="Manual"),"25%",""))))))</f>
        <v/>
      </c>
      <c r="Y42" s="243"/>
      <c r="Z42" s="243"/>
      <c r="AA42" s="243"/>
      <c r="AB42" s="245" t="str">
        <f>IFERROR(IF(AND(U41="Probabilidad",U42="Probabilidad"),(AD41-(+AD41*X42)),IF(AND(U41="Impacto",U42="Probabilidad"),(AD40-(+AD40*X42)),IF(U42="Impacto",AD41,""))),"")</f>
        <v/>
      </c>
      <c r="AC42" s="246" t="str">
        <f t="shared" si="4"/>
        <v/>
      </c>
      <c r="AD42" s="247" t="str">
        <f t="shared" ref="AD42:AD69" si="8">+AB42</f>
        <v/>
      </c>
      <c r="AE42" s="246" t="str">
        <f t="shared" si="5"/>
        <v/>
      </c>
      <c r="AF42" s="247" t="str">
        <f>IFERROR(IF(AND(U41="Impacto",U42="Impacto"),(AF41-(+AF41*X42)),IF(AND(U41="Probabilidad",U42="Impacto"),(AF40-(+AF40*X42)),IF(U42="Probabilidad",AF41,""))),"")</f>
        <v/>
      </c>
      <c r="AG42" s="24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9"/>
      <c r="AI42" s="250"/>
      <c r="AJ42" s="251"/>
      <c r="AK42" s="252"/>
      <c r="AL42" s="252"/>
      <c r="AM42" s="250"/>
      <c r="AN42" s="374"/>
      <c r="AO42" s="376"/>
      <c r="AP42" s="376"/>
      <c r="AQ42" s="376"/>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541"/>
      <c r="B43" s="866"/>
      <c r="C43" s="866"/>
      <c r="D43" s="544"/>
      <c r="E43" s="544"/>
      <c r="F43" s="544"/>
      <c r="G43" s="547"/>
      <c r="H43" s="544"/>
      <c r="I43" s="544"/>
      <c r="J43" s="349"/>
      <c r="K43" s="550"/>
      <c r="L43" s="553"/>
      <c r="M43" s="574"/>
      <c r="N43" s="577"/>
      <c r="O43" s="574">
        <f>IF(NOT(ISERROR(MATCH(N43,_xlfn.ANCHORARRAY(G54),0))),M56&amp;"Por favor no seleccionar los criterios de impacto",N43)</f>
        <v>0</v>
      </c>
      <c r="P43" s="553"/>
      <c r="Q43" s="574"/>
      <c r="R43" s="532"/>
      <c r="S43" s="240">
        <v>4</v>
      </c>
      <c r="T43" s="241"/>
      <c r="U43" s="242" t="str">
        <f t="shared" si="6"/>
        <v/>
      </c>
      <c r="V43" s="243"/>
      <c r="W43" s="243"/>
      <c r="X43" s="244" t="str">
        <f t="shared" si="7"/>
        <v/>
      </c>
      <c r="Y43" s="243"/>
      <c r="Z43" s="243"/>
      <c r="AA43" s="243"/>
      <c r="AB43" s="245" t="str">
        <f>IFERROR(IF(AND(U42="Probabilidad",U43="Probabilidad"),(AD42-(+AD42*X43)),IF(AND(U42="Impacto",U43="Probabilidad"),(AD41-(+AD41*X43)),IF(U43="Impacto",AD42,""))),"")</f>
        <v/>
      </c>
      <c r="AC43" s="246" t="str">
        <f t="shared" si="4"/>
        <v/>
      </c>
      <c r="AD43" s="247" t="str">
        <f t="shared" si="8"/>
        <v/>
      </c>
      <c r="AE43" s="246" t="str">
        <f t="shared" si="5"/>
        <v/>
      </c>
      <c r="AF43" s="247" t="str">
        <f>IFERROR(IF(AND(U42="Impacto",U43="Impacto"),(AF42-(+AF42*X43)),IF(AND(U42="Probabilidad",U43="Impacto"),(AF41-(+AF41*X43)),IF(U43="Probabilidad",AF42,""))),"")</f>
        <v/>
      </c>
      <c r="AG43" s="248" t="str">
        <f t="shared" si="9"/>
        <v/>
      </c>
      <c r="AH43" s="249"/>
      <c r="AI43" s="250"/>
      <c r="AJ43" s="251"/>
      <c r="AK43" s="252"/>
      <c r="AL43" s="252"/>
      <c r="AM43" s="250"/>
      <c r="AN43" s="374"/>
      <c r="AO43" s="376"/>
      <c r="AP43" s="376"/>
      <c r="AQ43" s="376"/>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541"/>
      <c r="B44" s="866"/>
      <c r="C44" s="866"/>
      <c r="D44" s="544"/>
      <c r="E44" s="544"/>
      <c r="F44" s="544"/>
      <c r="G44" s="547"/>
      <c r="H44" s="544"/>
      <c r="I44" s="544"/>
      <c r="J44" s="349"/>
      <c r="K44" s="550"/>
      <c r="L44" s="553"/>
      <c r="M44" s="574"/>
      <c r="N44" s="577"/>
      <c r="O44" s="574">
        <f>IF(NOT(ISERROR(MATCH(N44,_xlfn.ANCHORARRAY(G55),0))),M57&amp;"Por favor no seleccionar los criterios de impacto",N44)</f>
        <v>0</v>
      </c>
      <c r="P44" s="553"/>
      <c r="Q44" s="574"/>
      <c r="R44" s="532"/>
      <c r="S44" s="240">
        <v>5</v>
      </c>
      <c r="T44" s="241"/>
      <c r="U44" s="242" t="str">
        <f t="shared" si="6"/>
        <v/>
      </c>
      <c r="V44" s="243"/>
      <c r="W44" s="243"/>
      <c r="X44" s="244" t="str">
        <f t="shared" si="7"/>
        <v/>
      </c>
      <c r="Y44" s="243"/>
      <c r="Z44" s="243"/>
      <c r="AA44" s="243"/>
      <c r="AB44" s="245" t="str">
        <f>IFERROR(IF(AND(U43="Probabilidad",U44="Probabilidad"),(AD43-(+AD43*X44)),IF(AND(U43="Impacto",U44="Probabilidad"),(AD42-(+AD42*X44)),IF(U44="Impacto",AD43,""))),"")</f>
        <v/>
      </c>
      <c r="AC44" s="246" t="str">
        <f t="shared" si="4"/>
        <v/>
      </c>
      <c r="AD44" s="247" t="str">
        <f t="shared" si="8"/>
        <v/>
      </c>
      <c r="AE44" s="246" t="str">
        <f t="shared" si="5"/>
        <v/>
      </c>
      <c r="AF44" s="247" t="str">
        <f>IFERROR(IF(AND(U43="Impacto",U44="Impacto"),(AF43-(+AF43*X44)),IF(AND(U43="Probabilidad",U44="Impacto"),(AF42-(+AF42*X44)),IF(U44="Probabilidad",AF43,""))),"")</f>
        <v/>
      </c>
      <c r="AG44" s="248" t="str">
        <f t="shared" si="9"/>
        <v/>
      </c>
      <c r="AH44" s="249"/>
      <c r="AI44" s="250"/>
      <c r="AJ44" s="251"/>
      <c r="AK44" s="252"/>
      <c r="AL44" s="252"/>
      <c r="AM44" s="250"/>
      <c r="AN44" s="374"/>
      <c r="AO44" s="376"/>
      <c r="AP44" s="376"/>
      <c r="AQ44" s="376"/>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542"/>
      <c r="B45" s="867"/>
      <c r="C45" s="867"/>
      <c r="D45" s="545"/>
      <c r="E45" s="545"/>
      <c r="F45" s="545"/>
      <c r="G45" s="548"/>
      <c r="H45" s="545"/>
      <c r="I45" s="545"/>
      <c r="J45" s="350"/>
      <c r="K45" s="551"/>
      <c r="L45" s="554"/>
      <c r="M45" s="575"/>
      <c r="N45" s="578"/>
      <c r="O45" s="575">
        <f>IF(NOT(ISERROR(MATCH(N45,_xlfn.ANCHORARRAY(G56),0))),M58&amp;"Por favor no seleccionar los criterios de impacto",N45)</f>
        <v>0</v>
      </c>
      <c r="P45" s="554"/>
      <c r="Q45" s="575"/>
      <c r="R45" s="533"/>
      <c r="S45" s="240">
        <v>6</v>
      </c>
      <c r="T45" s="241"/>
      <c r="U45" s="242" t="str">
        <f t="shared" si="6"/>
        <v/>
      </c>
      <c r="V45" s="243"/>
      <c r="W45" s="243"/>
      <c r="X45" s="244" t="str">
        <f t="shared" si="7"/>
        <v/>
      </c>
      <c r="Y45" s="243"/>
      <c r="Z45" s="243"/>
      <c r="AA45" s="243"/>
      <c r="AB45" s="245" t="str">
        <f>IFERROR(IF(AND(U44="Probabilidad",U45="Probabilidad"),(AD44-(+AD44*X45)),IF(AND(U44="Impacto",U45="Probabilidad"),(AD43-(+AD43*X45)),IF(U45="Impacto",AD44,""))),"")</f>
        <v/>
      </c>
      <c r="AC45" s="246" t="str">
        <f t="shared" si="4"/>
        <v/>
      </c>
      <c r="AD45" s="247" t="str">
        <f t="shared" si="8"/>
        <v/>
      </c>
      <c r="AE45" s="246" t="str">
        <f>IFERROR(IF(AF45="","",IF(AF45&lt;=0.2,"Leve",IF(AF45&lt;=0.4,"Menor",IF(AF45&lt;=0.6,"Moderado",IF(AF45&lt;=0.8,"Mayor","Catastrófico"))))),"")</f>
        <v/>
      </c>
      <c r="AF45" s="247" t="str">
        <f>IFERROR(IF(AND(U44="Impacto",U45="Impacto"),(AF44-(+AF44*X45)),IF(AND(U44="Probabilidad",U45="Impacto"),(AF43-(+AF43*X45)),IF(U45="Probabilidad",AF44,""))),"")</f>
        <v/>
      </c>
      <c r="AG45" s="248" t="str">
        <f t="shared" si="9"/>
        <v/>
      </c>
      <c r="AH45" s="249"/>
      <c r="AI45" s="250"/>
      <c r="AJ45" s="251"/>
      <c r="AK45" s="252"/>
      <c r="AL45" s="252"/>
      <c r="AM45" s="250"/>
      <c r="AN45" s="374"/>
      <c r="AO45" s="376"/>
      <c r="AP45" s="376"/>
      <c r="AQ45" s="376"/>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540">
        <v>7</v>
      </c>
      <c r="B46" s="865"/>
      <c r="C46" s="865"/>
      <c r="D46" s="543"/>
      <c r="E46" s="543"/>
      <c r="F46" s="543"/>
      <c r="G46" s="546"/>
      <c r="H46" s="543"/>
      <c r="I46" s="543"/>
      <c r="J46" s="348"/>
      <c r="K46" s="549"/>
      <c r="L46" s="552" t="str">
        <f>IF(K46&lt;=0,"",IF(K46&lt;=2,"Muy Baja",IF(K46&lt;=24,"Baja",IF(K46&lt;=500,"Media",IF(K46&lt;=5000,"Alta","Muy Alta")))))</f>
        <v/>
      </c>
      <c r="M46" s="573" t="str">
        <f>IF(L46="","",IF(L46="Muy Baja",0.2,IF(L46="Baja",0.4,IF(L46="Media",0.6,IF(L46="Alta",0.8,IF(L46="Muy Alta",1,))))))</f>
        <v/>
      </c>
      <c r="N46" s="576"/>
      <c r="O46" s="573">
        <f>IF(NOT(ISERROR(MATCH(N46,'Tabla Impacto'!$B$221:$B$223,0))),'Tabla Impacto'!$F$223&amp;"Por favor no seleccionar los criterios de impacto(Afectación Económica o presupuestal y Pérdida Reputacional)",N46)</f>
        <v>0</v>
      </c>
      <c r="P46" s="552" t="str">
        <f>IF(OR(O46='Tabla Impacto'!$C$11,O46='Tabla Impacto'!$D$11),"Leve",IF(OR(O46='Tabla Impacto'!$C$12,O46='Tabla Impacto'!$D$12),"Menor",IF(OR(O46='Tabla Impacto'!$C$13,O46='Tabla Impacto'!$D$13),"Moderado",IF(OR(O46='Tabla Impacto'!$C$14,O46='Tabla Impacto'!$D$14),"Mayor",IF(OR(O46='Tabla Impacto'!$C$15,O46='Tabla Impacto'!$D$15),"Catastrófico","")))))</f>
        <v/>
      </c>
      <c r="Q46" s="573" t="str">
        <f>IF(P46="","",IF(P46="Leve",0.2,IF(P46="Menor",0.4,IF(P46="Moderado",0.6,IF(P46="Mayor",0.8,IF(P46="Catastrófico",1,))))))</f>
        <v/>
      </c>
      <c r="R46" s="531"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 t="shared" si="6"/>
        <v/>
      </c>
      <c r="V46" s="243"/>
      <c r="W46" s="243"/>
      <c r="X46" s="244" t="str">
        <f t="shared" si="7"/>
        <v/>
      </c>
      <c r="Y46" s="243"/>
      <c r="Z46" s="243"/>
      <c r="AA46" s="243"/>
      <c r="AB46" s="245" t="str">
        <f>IFERROR(IF(U46="Probabilidad",(M46-(+M46*X46)),IF(U46="Impacto",M46,"")),"")</f>
        <v/>
      </c>
      <c r="AC46" s="246" t="str">
        <f>IFERROR(IF(AB46="","",IF(AB46&lt;=0.2,"Muy Baja",IF(AB46&lt;=0.4,"Baja",IF(AB46&lt;=0.6,"Media",IF(AB46&lt;=0.8,"Alta","Muy Alta"))))),"")</f>
        <v/>
      </c>
      <c r="AD46" s="247" t="str">
        <f t="shared" si="8"/>
        <v/>
      </c>
      <c r="AE46" s="246" t="str">
        <f>IFERROR(IF(AF46="","",IF(AF46&lt;=0.2,"Leve",IF(AF46&lt;=0.4,"Menor",IF(AF46&lt;=0.6,"Moderado",IF(AF46&lt;=0.8,"Mayor","Catastrófico"))))),"")</f>
        <v/>
      </c>
      <c r="AF46" s="247" t="str">
        <f>IFERROR(IF(U46="Impacto",(Q46-(+Q46*X46)),IF(U46="Probabilidad",Q46,"")),"")</f>
        <v/>
      </c>
      <c r="AG46" s="248" t="str">
        <f t="shared" si="9"/>
        <v/>
      </c>
      <c r="AH46" s="249"/>
      <c r="AI46" s="250"/>
      <c r="AJ46" s="251"/>
      <c r="AK46" s="252"/>
      <c r="AL46" s="252"/>
      <c r="AM46" s="250"/>
      <c r="AN46" s="374"/>
      <c r="AO46" s="376"/>
      <c r="AP46" s="376"/>
      <c r="AQ46" s="376"/>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541"/>
      <c r="B47" s="866"/>
      <c r="C47" s="866"/>
      <c r="D47" s="544"/>
      <c r="E47" s="544"/>
      <c r="F47" s="544"/>
      <c r="G47" s="547"/>
      <c r="H47" s="544"/>
      <c r="I47" s="544"/>
      <c r="J47" s="349"/>
      <c r="K47" s="550"/>
      <c r="L47" s="553"/>
      <c r="M47" s="574"/>
      <c r="N47" s="577"/>
      <c r="O47" s="574">
        <f>IF(NOT(ISERROR(MATCH(N47,_xlfn.ANCHORARRAY(G58),0))),M60&amp;"Por favor no seleccionar los criterios de impacto",N47)</f>
        <v>0</v>
      </c>
      <c r="P47" s="553"/>
      <c r="Q47" s="574"/>
      <c r="R47" s="532"/>
      <c r="S47" s="240">
        <v>2</v>
      </c>
      <c r="T47" s="241"/>
      <c r="U47" s="242" t="str">
        <f t="shared" si="6"/>
        <v/>
      </c>
      <c r="V47" s="243"/>
      <c r="W47" s="243"/>
      <c r="X47" s="244" t="str">
        <f t="shared" si="7"/>
        <v/>
      </c>
      <c r="Y47" s="243"/>
      <c r="Z47" s="243"/>
      <c r="AA47" s="243"/>
      <c r="AB47" s="245" t="str">
        <f>IFERROR(IF(AND(U46="Probabilidad",U47="Probabilidad"),(AD46-(+AD46*X47)),IF(U47="Probabilidad",(M46-(+M46*X47)),IF(U47="Impacto",AD46,""))),"")</f>
        <v/>
      </c>
      <c r="AC47" s="246" t="str">
        <f t="shared" si="4"/>
        <v/>
      </c>
      <c r="AD47" s="247" t="str">
        <f t="shared" si="8"/>
        <v/>
      </c>
      <c r="AE47" s="246" t="str">
        <f t="shared" si="5"/>
        <v/>
      </c>
      <c r="AF47" s="247" t="str">
        <f>IFERROR(IF(AND(U46="Impacto",U47="Impacto"),(AF46-(+AF46*X47)),IF(U47="Impacto",(Q46-(+Q46*X47)),IF(U47="Probabilidad",AF46,""))),"")</f>
        <v/>
      </c>
      <c r="AG47" s="248" t="str">
        <f t="shared" si="9"/>
        <v/>
      </c>
      <c r="AH47" s="249"/>
      <c r="AI47" s="250"/>
      <c r="AJ47" s="251"/>
      <c r="AK47" s="252"/>
      <c r="AL47" s="252"/>
      <c r="AM47" s="250"/>
      <c r="AN47" s="374"/>
      <c r="AO47" s="376"/>
      <c r="AP47" s="376"/>
      <c r="AQ47" s="376"/>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541"/>
      <c r="B48" s="866"/>
      <c r="C48" s="866"/>
      <c r="D48" s="544"/>
      <c r="E48" s="544"/>
      <c r="F48" s="544"/>
      <c r="G48" s="547"/>
      <c r="H48" s="544"/>
      <c r="I48" s="544"/>
      <c r="J48" s="349"/>
      <c r="K48" s="550"/>
      <c r="L48" s="553"/>
      <c r="M48" s="574"/>
      <c r="N48" s="577"/>
      <c r="O48" s="574">
        <f>IF(NOT(ISERROR(MATCH(N48,_xlfn.ANCHORARRAY(G59),0))),M61&amp;"Por favor no seleccionar los criterios de impacto",N48)</f>
        <v>0</v>
      </c>
      <c r="P48" s="553"/>
      <c r="Q48" s="574"/>
      <c r="R48" s="532"/>
      <c r="S48" s="240">
        <v>3</v>
      </c>
      <c r="T48" s="255"/>
      <c r="U48" s="242" t="str">
        <f t="shared" si="6"/>
        <v/>
      </c>
      <c r="V48" s="243"/>
      <c r="W48" s="243"/>
      <c r="X48" s="244" t="str">
        <f t="shared" si="7"/>
        <v/>
      </c>
      <c r="Y48" s="243"/>
      <c r="Z48" s="243"/>
      <c r="AA48" s="243"/>
      <c r="AB48" s="245" t="str">
        <f>IFERROR(IF(AND(U47="Probabilidad",U48="Probabilidad"),(AD47-(+AD47*X48)),IF(AND(U47="Impacto",U48="Probabilidad"),(AD46-(+AD46*X48)),IF(U48="Impacto",AD47,""))),"")</f>
        <v/>
      </c>
      <c r="AC48" s="246" t="str">
        <f t="shared" si="4"/>
        <v/>
      </c>
      <c r="AD48" s="247" t="str">
        <f t="shared" si="8"/>
        <v/>
      </c>
      <c r="AE48" s="246" t="str">
        <f t="shared" si="5"/>
        <v/>
      </c>
      <c r="AF48" s="247" t="str">
        <f>IFERROR(IF(AND(U47="Impacto",U48="Impacto"),(AF47-(+AF47*X48)),IF(AND(U47="Probabilidad",U48="Impacto"),(AF46-(+AF46*X48)),IF(U48="Probabilidad",AF47,""))),"")</f>
        <v/>
      </c>
      <c r="AG48" s="248" t="str">
        <f t="shared" si="9"/>
        <v/>
      </c>
      <c r="AH48" s="249"/>
      <c r="AI48" s="250"/>
      <c r="AJ48" s="251"/>
      <c r="AK48" s="252"/>
      <c r="AL48" s="252"/>
      <c r="AM48" s="250"/>
      <c r="AN48" s="374"/>
      <c r="AO48" s="376"/>
      <c r="AP48" s="376"/>
      <c r="AQ48" s="376"/>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541"/>
      <c r="B49" s="866"/>
      <c r="C49" s="866"/>
      <c r="D49" s="544"/>
      <c r="E49" s="544"/>
      <c r="F49" s="544"/>
      <c r="G49" s="547"/>
      <c r="H49" s="544"/>
      <c r="I49" s="544"/>
      <c r="J49" s="349"/>
      <c r="K49" s="550"/>
      <c r="L49" s="553"/>
      <c r="M49" s="574"/>
      <c r="N49" s="577"/>
      <c r="O49" s="574">
        <f>IF(NOT(ISERROR(MATCH(N49,_xlfn.ANCHORARRAY(G60),0))),M62&amp;"Por favor no seleccionar los criterios de impacto",N49)</f>
        <v>0</v>
      </c>
      <c r="P49" s="553"/>
      <c r="Q49" s="574"/>
      <c r="R49" s="532"/>
      <c r="S49" s="240">
        <v>4</v>
      </c>
      <c r="T49" s="241"/>
      <c r="U49" s="242" t="str">
        <f t="shared" si="6"/>
        <v/>
      </c>
      <c r="V49" s="243"/>
      <c r="W49" s="243"/>
      <c r="X49" s="244" t="str">
        <f t="shared" si="7"/>
        <v/>
      </c>
      <c r="Y49" s="243"/>
      <c r="Z49" s="243"/>
      <c r="AA49" s="243"/>
      <c r="AB49" s="245" t="str">
        <f>IFERROR(IF(AND(U48="Probabilidad",U49="Probabilidad"),(AD48-(+AD48*X49)),IF(AND(U48="Impacto",U49="Probabilidad"),(AD47-(+AD47*X49)),IF(U49="Impacto",AD48,""))),"")</f>
        <v/>
      </c>
      <c r="AC49" s="246" t="str">
        <f t="shared" si="4"/>
        <v/>
      </c>
      <c r="AD49" s="247" t="str">
        <f t="shared" si="8"/>
        <v/>
      </c>
      <c r="AE49" s="246" t="str">
        <f t="shared" si="5"/>
        <v/>
      </c>
      <c r="AF49" s="247" t="str">
        <f>IFERROR(IF(AND(U48="Impacto",U49="Impacto"),(AF48-(+AF48*X49)),IF(AND(U48="Probabilidad",U49="Impacto"),(AF47-(+AF47*X49)),IF(U49="Probabilidad",AF48,""))),"")</f>
        <v/>
      </c>
      <c r="AG49" s="248" t="str">
        <f t="shared" si="9"/>
        <v/>
      </c>
      <c r="AH49" s="249"/>
      <c r="AI49" s="250"/>
      <c r="AJ49" s="251"/>
      <c r="AK49" s="252"/>
      <c r="AL49" s="252"/>
      <c r="AM49" s="250"/>
      <c r="AN49" s="374"/>
      <c r="AO49" s="376"/>
      <c r="AP49" s="376"/>
      <c r="AQ49" s="376"/>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541"/>
      <c r="B50" s="866"/>
      <c r="C50" s="866"/>
      <c r="D50" s="544"/>
      <c r="E50" s="544"/>
      <c r="F50" s="544"/>
      <c r="G50" s="547"/>
      <c r="H50" s="544"/>
      <c r="I50" s="544"/>
      <c r="J50" s="349"/>
      <c r="K50" s="550"/>
      <c r="L50" s="553"/>
      <c r="M50" s="574"/>
      <c r="N50" s="577"/>
      <c r="O50" s="574">
        <f>IF(NOT(ISERROR(MATCH(N50,_xlfn.ANCHORARRAY(G61),0))),M63&amp;"Por favor no seleccionar los criterios de impacto",N50)</f>
        <v>0</v>
      </c>
      <c r="P50" s="553"/>
      <c r="Q50" s="574"/>
      <c r="R50" s="532"/>
      <c r="S50" s="240">
        <v>5</v>
      </c>
      <c r="T50" s="241"/>
      <c r="U50" s="242" t="str">
        <f t="shared" si="6"/>
        <v/>
      </c>
      <c r="V50" s="243"/>
      <c r="W50" s="243"/>
      <c r="X50" s="244" t="str">
        <f t="shared" si="7"/>
        <v/>
      </c>
      <c r="Y50" s="243"/>
      <c r="Z50" s="243"/>
      <c r="AA50" s="243"/>
      <c r="AB50" s="245" t="str">
        <f>IFERROR(IF(AND(U49="Probabilidad",U50="Probabilidad"),(AD49-(+AD49*X50)),IF(AND(U49="Impacto",U50="Probabilidad"),(AD48-(+AD48*X50)),IF(U50="Impacto",AD49,""))),"")</f>
        <v/>
      </c>
      <c r="AC50" s="246" t="str">
        <f t="shared" si="4"/>
        <v/>
      </c>
      <c r="AD50" s="247" t="str">
        <f t="shared" si="8"/>
        <v/>
      </c>
      <c r="AE50" s="246" t="str">
        <f t="shared" si="5"/>
        <v/>
      </c>
      <c r="AF50" s="247" t="str">
        <f>IFERROR(IF(AND(U49="Impacto",U50="Impacto"),(AF49-(+AF49*X50)),IF(AND(U49="Probabilidad",U50="Impacto"),(AF48-(+AF48*X50)),IF(U50="Probabilidad",AF49,""))),"")</f>
        <v/>
      </c>
      <c r="AG50" s="248" t="str">
        <f t="shared" si="9"/>
        <v/>
      </c>
      <c r="AH50" s="249"/>
      <c r="AI50" s="250"/>
      <c r="AJ50" s="251"/>
      <c r="AK50" s="252"/>
      <c r="AL50" s="252"/>
      <c r="AM50" s="250"/>
      <c r="AN50" s="374"/>
      <c r="AO50" s="376"/>
      <c r="AP50" s="376"/>
      <c r="AQ50" s="376"/>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542"/>
      <c r="B51" s="867"/>
      <c r="C51" s="867"/>
      <c r="D51" s="545"/>
      <c r="E51" s="545"/>
      <c r="F51" s="545"/>
      <c r="G51" s="548"/>
      <c r="H51" s="545"/>
      <c r="I51" s="545"/>
      <c r="J51" s="350"/>
      <c r="K51" s="551"/>
      <c r="L51" s="554"/>
      <c r="M51" s="575"/>
      <c r="N51" s="578"/>
      <c r="O51" s="575">
        <f>IF(NOT(ISERROR(MATCH(N51,_xlfn.ANCHORARRAY(G62),0))),M64&amp;"Por favor no seleccionar los criterios de impacto",N51)</f>
        <v>0</v>
      </c>
      <c r="P51" s="554"/>
      <c r="Q51" s="575"/>
      <c r="R51" s="533"/>
      <c r="S51" s="240">
        <v>6</v>
      </c>
      <c r="T51" s="241"/>
      <c r="U51" s="242" t="str">
        <f t="shared" si="6"/>
        <v/>
      </c>
      <c r="V51" s="243"/>
      <c r="W51" s="243"/>
      <c r="X51" s="244" t="str">
        <f t="shared" si="7"/>
        <v/>
      </c>
      <c r="Y51" s="243"/>
      <c r="Z51" s="243"/>
      <c r="AA51" s="243"/>
      <c r="AB51" s="245" t="str">
        <f>IFERROR(IF(AND(U50="Probabilidad",U51="Probabilidad"),(AD50-(+AD50*X51)),IF(AND(U50="Impacto",U51="Probabilidad"),(AD49-(+AD49*X51)),IF(U51="Impacto",AD50,""))),"")</f>
        <v/>
      </c>
      <c r="AC51" s="246" t="str">
        <f t="shared" si="4"/>
        <v/>
      </c>
      <c r="AD51" s="247" t="str">
        <f t="shared" si="8"/>
        <v/>
      </c>
      <c r="AE51" s="246" t="str">
        <f t="shared" si="5"/>
        <v/>
      </c>
      <c r="AF51" s="247" t="str">
        <f>IFERROR(IF(AND(U50="Impacto",U51="Impacto"),(AF50-(+AF50*X51)),IF(AND(U50="Probabilidad",U51="Impacto"),(AF49-(+AF49*X51)),IF(U51="Probabilidad",AF50,""))),"")</f>
        <v/>
      </c>
      <c r="AG51" s="248" t="str">
        <f t="shared" si="9"/>
        <v/>
      </c>
      <c r="AH51" s="249"/>
      <c r="AI51" s="250"/>
      <c r="AJ51" s="251"/>
      <c r="AK51" s="252"/>
      <c r="AL51" s="252"/>
      <c r="AM51" s="250"/>
      <c r="AN51" s="374"/>
      <c r="AO51" s="376"/>
      <c r="AP51" s="376"/>
      <c r="AQ51" s="376"/>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540">
        <v>8</v>
      </c>
      <c r="B52" s="865"/>
      <c r="C52" s="865"/>
      <c r="D52" s="543"/>
      <c r="E52" s="543"/>
      <c r="F52" s="543"/>
      <c r="G52" s="546"/>
      <c r="H52" s="543"/>
      <c r="I52" s="543"/>
      <c r="J52" s="348"/>
      <c r="K52" s="549"/>
      <c r="L52" s="552" t="str">
        <f>IF(K52&lt;=0,"",IF(K52&lt;=2,"Muy Baja",IF(K52&lt;=24,"Baja",IF(K52&lt;=500,"Media",IF(K52&lt;=5000,"Alta","Muy Alta")))))</f>
        <v/>
      </c>
      <c r="M52" s="573" t="str">
        <f>IF(L52="","",IF(L52="Muy Baja",0.2,IF(L52="Baja",0.4,IF(L52="Media",0.6,IF(L52="Alta",0.8,IF(L52="Muy Alta",1,))))))</f>
        <v/>
      </c>
      <c r="N52" s="576"/>
      <c r="O52" s="573">
        <f>IF(NOT(ISERROR(MATCH(N52,'Tabla Impacto'!$B$221:$B$223,0))),'Tabla Impacto'!$F$223&amp;"Por favor no seleccionar los criterios de impacto(Afectación Económica o presupuestal y Pérdida Reputacional)",N52)</f>
        <v>0</v>
      </c>
      <c r="P52" s="552" t="str">
        <f>IF(OR(O52='Tabla Impacto'!$C$11,O52='Tabla Impacto'!$D$11),"Leve",IF(OR(O52='Tabla Impacto'!$C$12,O52='Tabla Impacto'!$D$12),"Menor",IF(OR(O52='Tabla Impacto'!$C$13,O52='Tabla Impacto'!$D$13),"Moderado",IF(OR(O52='Tabla Impacto'!$C$14,O52='Tabla Impacto'!$D$14),"Mayor",IF(OR(O52='Tabla Impacto'!$C$15,O52='Tabla Impacto'!$D$15),"Catastrófico","")))))</f>
        <v/>
      </c>
      <c r="Q52" s="573" t="str">
        <f>IF(P52="","",IF(P52="Leve",0.2,IF(P52="Menor",0.4,IF(P52="Moderado",0.6,IF(P52="Mayor",0.8,IF(P52="Catastrófico",1,))))))</f>
        <v/>
      </c>
      <c r="R52" s="531"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 t="shared" si="6"/>
        <v/>
      </c>
      <c r="V52" s="243"/>
      <c r="W52" s="243"/>
      <c r="X52" s="244" t="str">
        <f t="shared" si="7"/>
        <v/>
      </c>
      <c r="Y52" s="243"/>
      <c r="Z52" s="243"/>
      <c r="AA52" s="243"/>
      <c r="AB52" s="245" t="str">
        <f>IFERROR(IF(U52="Probabilidad",(M52-(+M52*X52)),IF(U52="Impacto",M52,"")),"")</f>
        <v/>
      </c>
      <c r="AC52" s="246" t="str">
        <f>IFERROR(IF(AB52="","",IF(AB52&lt;=0.2,"Muy Baja",IF(AB52&lt;=0.4,"Baja",IF(AB52&lt;=0.6,"Media",IF(AB52&lt;=0.8,"Alta","Muy Alta"))))),"")</f>
        <v/>
      </c>
      <c r="AD52" s="247" t="str">
        <f t="shared" si="8"/>
        <v/>
      </c>
      <c r="AE52" s="246" t="str">
        <f>IFERROR(IF(AF52="","",IF(AF52&lt;=0.2,"Leve",IF(AF52&lt;=0.4,"Menor",IF(AF52&lt;=0.6,"Moderado",IF(AF52&lt;=0.8,"Mayor","Catastrófico"))))),"")</f>
        <v/>
      </c>
      <c r="AF52" s="247" t="str">
        <f>IFERROR(IF(U52="Impacto",(Q52-(+Q52*X52)),IF(U52="Probabilidad",Q52,"")),"")</f>
        <v/>
      </c>
      <c r="AG52" s="248" t="str">
        <f t="shared" si="9"/>
        <v/>
      </c>
      <c r="AH52" s="249"/>
      <c r="AI52" s="250"/>
      <c r="AJ52" s="251"/>
      <c r="AK52" s="252"/>
      <c r="AL52" s="252"/>
      <c r="AM52" s="250"/>
      <c r="AN52" s="374"/>
      <c r="AO52" s="376"/>
      <c r="AP52" s="376"/>
      <c r="AQ52" s="376"/>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541"/>
      <c r="B53" s="866"/>
      <c r="C53" s="866"/>
      <c r="D53" s="544"/>
      <c r="E53" s="544"/>
      <c r="F53" s="544"/>
      <c r="G53" s="547"/>
      <c r="H53" s="544"/>
      <c r="I53" s="544"/>
      <c r="J53" s="349"/>
      <c r="K53" s="550"/>
      <c r="L53" s="553"/>
      <c r="M53" s="574"/>
      <c r="N53" s="577"/>
      <c r="O53" s="574">
        <f>IF(NOT(ISERROR(MATCH(N53,_xlfn.ANCHORARRAY(G64),0))),M66&amp;"Por favor no seleccionar los criterios de impacto",N53)</f>
        <v>0</v>
      </c>
      <c r="P53" s="553"/>
      <c r="Q53" s="574"/>
      <c r="R53" s="532"/>
      <c r="S53" s="240">
        <v>2</v>
      </c>
      <c r="T53" s="241"/>
      <c r="U53" s="242" t="str">
        <f t="shared" si="6"/>
        <v/>
      </c>
      <c r="V53" s="243"/>
      <c r="W53" s="243"/>
      <c r="X53" s="244" t="str">
        <f t="shared" si="7"/>
        <v/>
      </c>
      <c r="Y53" s="243"/>
      <c r="Z53" s="243"/>
      <c r="AA53" s="243"/>
      <c r="AB53" s="245" t="str">
        <f>IFERROR(IF(AND(U52="Probabilidad",U53="Probabilidad"),(AD52-(+AD52*X53)),IF(U53="Probabilidad",(M52-(+M52*X53)),IF(U53="Impacto",AD52,""))),"")</f>
        <v/>
      </c>
      <c r="AC53" s="246" t="str">
        <f t="shared" si="4"/>
        <v/>
      </c>
      <c r="AD53" s="247" t="str">
        <f t="shared" si="8"/>
        <v/>
      </c>
      <c r="AE53" s="246" t="str">
        <f t="shared" si="5"/>
        <v/>
      </c>
      <c r="AF53" s="247" t="str">
        <f>IFERROR(IF(AND(U52="Impacto",U53="Impacto"),(AF52-(+AF52*X53)),IF(U53="Impacto",(Q52-(+Q52*X53)),IF(U53="Probabilidad",AF52,""))),"")</f>
        <v/>
      </c>
      <c r="AG53" s="248" t="str">
        <f t="shared" si="9"/>
        <v/>
      </c>
      <c r="AH53" s="249"/>
      <c r="AI53" s="250"/>
      <c r="AJ53" s="251"/>
      <c r="AK53" s="252"/>
      <c r="AL53" s="252"/>
      <c r="AM53" s="250"/>
      <c r="AN53" s="374"/>
      <c r="AO53" s="376"/>
      <c r="AP53" s="376"/>
      <c r="AQ53" s="376"/>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541"/>
      <c r="B54" s="866"/>
      <c r="C54" s="866"/>
      <c r="D54" s="544"/>
      <c r="E54" s="544"/>
      <c r="F54" s="544"/>
      <c r="G54" s="547"/>
      <c r="H54" s="544"/>
      <c r="I54" s="544"/>
      <c r="J54" s="349"/>
      <c r="K54" s="550"/>
      <c r="L54" s="553"/>
      <c r="M54" s="574"/>
      <c r="N54" s="577"/>
      <c r="O54" s="574">
        <f>IF(NOT(ISERROR(MATCH(N54,_xlfn.ANCHORARRAY(G65),0))),M67&amp;"Por favor no seleccionar los criterios de impacto",N54)</f>
        <v>0</v>
      </c>
      <c r="P54" s="553"/>
      <c r="Q54" s="574"/>
      <c r="R54" s="532"/>
      <c r="S54" s="240">
        <v>3</v>
      </c>
      <c r="T54" s="255"/>
      <c r="U54" s="242" t="str">
        <f t="shared" si="6"/>
        <v/>
      </c>
      <c r="V54" s="243"/>
      <c r="W54" s="243"/>
      <c r="X54" s="244" t="str">
        <f t="shared" si="7"/>
        <v/>
      </c>
      <c r="Y54" s="243"/>
      <c r="Z54" s="243"/>
      <c r="AA54" s="243"/>
      <c r="AB54" s="245" t="str">
        <f>IFERROR(IF(AND(U53="Probabilidad",U54="Probabilidad"),(AD53-(+AD53*X54)),IF(AND(U53="Impacto",U54="Probabilidad"),(AD52-(+AD52*X54)),IF(U54="Impacto",AD53,""))),"")</f>
        <v/>
      </c>
      <c r="AC54" s="246" t="str">
        <f t="shared" si="4"/>
        <v/>
      </c>
      <c r="AD54" s="247" t="str">
        <f t="shared" si="8"/>
        <v/>
      </c>
      <c r="AE54" s="246" t="str">
        <f t="shared" si="5"/>
        <v/>
      </c>
      <c r="AF54" s="247" t="str">
        <f>IFERROR(IF(AND(U53="Impacto",U54="Impacto"),(AF53-(+AF53*X54)),IF(AND(U53="Probabilidad",U54="Impacto"),(AF52-(+AF52*X54)),IF(U54="Probabilidad",AF53,""))),"")</f>
        <v/>
      </c>
      <c r="AG54" s="248" t="str">
        <f t="shared" si="9"/>
        <v/>
      </c>
      <c r="AH54" s="249"/>
      <c r="AI54" s="250"/>
      <c r="AJ54" s="251"/>
      <c r="AK54" s="252"/>
      <c r="AL54" s="252"/>
      <c r="AM54" s="250"/>
      <c r="AN54" s="374"/>
      <c r="AO54" s="376"/>
      <c r="AP54" s="376"/>
      <c r="AQ54" s="376"/>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541"/>
      <c r="B55" s="866"/>
      <c r="C55" s="866"/>
      <c r="D55" s="544"/>
      <c r="E55" s="544"/>
      <c r="F55" s="544"/>
      <c r="G55" s="547"/>
      <c r="H55" s="544"/>
      <c r="I55" s="544"/>
      <c r="J55" s="349"/>
      <c r="K55" s="550"/>
      <c r="L55" s="553"/>
      <c r="M55" s="574"/>
      <c r="N55" s="577"/>
      <c r="O55" s="574">
        <f>IF(NOT(ISERROR(MATCH(N55,_xlfn.ANCHORARRAY(G66),0))),M68&amp;"Por favor no seleccionar los criterios de impacto",N55)</f>
        <v>0</v>
      </c>
      <c r="P55" s="553"/>
      <c r="Q55" s="574"/>
      <c r="R55" s="532"/>
      <c r="S55" s="240">
        <v>4</v>
      </c>
      <c r="T55" s="241"/>
      <c r="U55" s="242" t="str">
        <f t="shared" si="6"/>
        <v/>
      </c>
      <c r="V55" s="243"/>
      <c r="W55" s="243"/>
      <c r="X55" s="244" t="str">
        <f t="shared" si="7"/>
        <v/>
      </c>
      <c r="Y55" s="243"/>
      <c r="Z55" s="243"/>
      <c r="AA55" s="243"/>
      <c r="AB55" s="245" t="str">
        <f>IFERROR(IF(AND(U54="Probabilidad",U55="Probabilidad"),(AD54-(+AD54*X55)),IF(AND(U54="Impacto",U55="Probabilidad"),(AD53-(+AD53*X55)),IF(U55="Impacto",AD54,""))),"")</f>
        <v/>
      </c>
      <c r="AC55" s="246" t="str">
        <f t="shared" si="4"/>
        <v/>
      </c>
      <c r="AD55" s="247" t="str">
        <f t="shared" si="8"/>
        <v/>
      </c>
      <c r="AE55" s="246" t="str">
        <f t="shared" si="5"/>
        <v/>
      </c>
      <c r="AF55" s="247" t="str">
        <f>IFERROR(IF(AND(U54="Impacto",U55="Impacto"),(AF54-(+AF54*X55)),IF(AND(U54="Probabilidad",U55="Impacto"),(AF53-(+AF53*X55)),IF(U55="Probabilidad",AF54,""))),"")</f>
        <v/>
      </c>
      <c r="AG55" s="248" t="str">
        <f t="shared" si="9"/>
        <v/>
      </c>
      <c r="AH55" s="249"/>
      <c r="AI55" s="250"/>
      <c r="AJ55" s="251"/>
      <c r="AK55" s="252"/>
      <c r="AL55" s="252"/>
      <c r="AM55" s="250"/>
      <c r="AN55" s="374"/>
      <c r="AO55" s="376"/>
      <c r="AP55" s="376"/>
      <c r="AQ55" s="376"/>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541"/>
      <c r="B56" s="866"/>
      <c r="C56" s="866"/>
      <c r="D56" s="544"/>
      <c r="E56" s="544"/>
      <c r="F56" s="544"/>
      <c r="G56" s="547"/>
      <c r="H56" s="544"/>
      <c r="I56" s="544"/>
      <c r="J56" s="349"/>
      <c r="K56" s="550"/>
      <c r="L56" s="553"/>
      <c r="M56" s="574"/>
      <c r="N56" s="577"/>
      <c r="O56" s="574">
        <f>IF(NOT(ISERROR(MATCH(N56,_xlfn.ANCHORARRAY(G67),0))),M69&amp;"Por favor no seleccionar los criterios de impacto",N56)</f>
        <v>0</v>
      </c>
      <c r="P56" s="553"/>
      <c r="Q56" s="574"/>
      <c r="R56" s="532"/>
      <c r="S56" s="240">
        <v>5</v>
      </c>
      <c r="T56" s="241"/>
      <c r="U56" s="242" t="str">
        <f t="shared" si="6"/>
        <v/>
      </c>
      <c r="V56" s="243"/>
      <c r="W56" s="243"/>
      <c r="X56" s="244" t="str">
        <f t="shared" si="7"/>
        <v/>
      </c>
      <c r="Y56" s="243"/>
      <c r="Z56" s="243"/>
      <c r="AA56" s="243"/>
      <c r="AB56" s="245" t="str">
        <f>IFERROR(IF(AND(U55="Probabilidad",U56="Probabilidad"),(AD55-(+AD55*X56)),IF(AND(U55="Impacto",U56="Probabilidad"),(AD54-(+AD54*X56)),IF(U56="Impacto",AD55,""))),"")</f>
        <v/>
      </c>
      <c r="AC56" s="246" t="str">
        <f t="shared" si="4"/>
        <v/>
      </c>
      <c r="AD56" s="247" t="str">
        <f t="shared" si="8"/>
        <v/>
      </c>
      <c r="AE56" s="246" t="str">
        <f t="shared" si="5"/>
        <v/>
      </c>
      <c r="AF56" s="247" t="str">
        <f>IFERROR(IF(AND(U55="Impacto",U56="Impacto"),(AF55-(+AF55*X56)),IF(AND(U55="Probabilidad",U56="Impacto"),(AF54-(+AF54*X56)),IF(U56="Probabilidad",AF55,""))),"")</f>
        <v/>
      </c>
      <c r="AG56" s="248" t="str">
        <f t="shared" si="9"/>
        <v/>
      </c>
      <c r="AH56" s="249"/>
      <c r="AI56" s="250"/>
      <c r="AJ56" s="251"/>
      <c r="AK56" s="252"/>
      <c r="AL56" s="252"/>
      <c r="AM56" s="250"/>
      <c r="AN56" s="374"/>
      <c r="AO56" s="376"/>
      <c r="AP56" s="376"/>
      <c r="AQ56" s="376"/>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542"/>
      <c r="B57" s="867"/>
      <c r="C57" s="867"/>
      <c r="D57" s="545"/>
      <c r="E57" s="545"/>
      <c r="F57" s="545"/>
      <c r="G57" s="548"/>
      <c r="H57" s="545"/>
      <c r="I57" s="545"/>
      <c r="J57" s="350"/>
      <c r="K57" s="551"/>
      <c r="L57" s="554"/>
      <c r="M57" s="575"/>
      <c r="N57" s="578"/>
      <c r="O57" s="575">
        <f>IF(NOT(ISERROR(MATCH(N57,_xlfn.ANCHORARRAY(G68),0))),M70&amp;"Por favor no seleccionar los criterios de impacto",N57)</f>
        <v>0</v>
      </c>
      <c r="P57" s="554"/>
      <c r="Q57" s="575"/>
      <c r="R57" s="533"/>
      <c r="S57" s="240">
        <v>6</v>
      </c>
      <c r="T57" s="241"/>
      <c r="U57" s="242" t="str">
        <f t="shared" si="6"/>
        <v/>
      </c>
      <c r="V57" s="243"/>
      <c r="W57" s="243"/>
      <c r="X57" s="244" t="str">
        <f t="shared" si="7"/>
        <v/>
      </c>
      <c r="Y57" s="243"/>
      <c r="Z57" s="243"/>
      <c r="AA57" s="243"/>
      <c r="AB57" s="245" t="str">
        <f>IFERROR(IF(AND(U56="Probabilidad",U57="Probabilidad"),(AD56-(+AD56*X57)),IF(AND(U56="Impacto",U57="Probabilidad"),(AD55-(+AD55*X57)),IF(U57="Impacto",AD56,""))),"")</f>
        <v/>
      </c>
      <c r="AC57" s="246" t="str">
        <f t="shared" si="4"/>
        <v/>
      </c>
      <c r="AD57" s="247" t="str">
        <f t="shared" si="8"/>
        <v/>
      </c>
      <c r="AE57" s="246" t="str">
        <f t="shared" si="5"/>
        <v/>
      </c>
      <c r="AF57" s="247" t="str">
        <f>IFERROR(IF(AND(U56="Impacto",U57="Impacto"),(AF56-(+AF56*X57)),IF(AND(U56="Probabilidad",U57="Impacto"),(AF55-(+AF55*X57)),IF(U57="Probabilidad",AF56,""))),"")</f>
        <v/>
      </c>
      <c r="AG57" s="248" t="str">
        <f t="shared" si="9"/>
        <v/>
      </c>
      <c r="AH57" s="249"/>
      <c r="AI57" s="250"/>
      <c r="AJ57" s="251"/>
      <c r="AK57" s="252"/>
      <c r="AL57" s="252"/>
      <c r="AM57" s="250"/>
      <c r="AN57" s="374"/>
      <c r="AO57" s="376"/>
      <c r="AP57" s="376"/>
      <c r="AQ57" s="376"/>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540">
        <v>9</v>
      </c>
      <c r="B58" s="865"/>
      <c r="C58" s="865"/>
      <c r="D58" s="543"/>
      <c r="E58" s="543"/>
      <c r="F58" s="543"/>
      <c r="G58" s="546"/>
      <c r="H58" s="543"/>
      <c r="I58" s="543"/>
      <c r="J58" s="348"/>
      <c r="K58" s="549"/>
      <c r="L58" s="552" t="str">
        <f>IF(K58&lt;=0,"",IF(K58&lt;=2,"Muy Baja",IF(K58&lt;=24,"Baja",IF(K58&lt;=500,"Media",IF(K58&lt;=5000,"Alta","Muy Alta")))))</f>
        <v/>
      </c>
      <c r="M58" s="573" t="str">
        <f>IF(L58="","",IF(L58="Muy Baja",0.2,IF(L58="Baja",0.4,IF(L58="Media",0.6,IF(L58="Alta",0.8,IF(L58="Muy Alta",1,))))))</f>
        <v/>
      </c>
      <c r="N58" s="576"/>
      <c r="O58" s="573">
        <f>IF(NOT(ISERROR(MATCH(N58,'Tabla Impacto'!$B$221:$B$223,0))),'Tabla Impacto'!$F$223&amp;"Por favor no seleccionar los criterios de impacto(Afectación Económica o presupuestal y Pérdida Reputacional)",N58)</f>
        <v>0</v>
      </c>
      <c r="P58" s="552" t="str">
        <f>IF(OR(O58='Tabla Impacto'!$C$11,O58='Tabla Impacto'!$D$11),"Leve",IF(OR(O58='Tabla Impacto'!$C$12,O58='Tabla Impacto'!$D$12),"Menor",IF(OR(O58='Tabla Impacto'!$C$13,O58='Tabla Impacto'!$D$13),"Moderado",IF(OR(O58='Tabla Impacto'!$C$14,O58='Tabla Impacto'!$D$14),"Mayor",IF(OR(O58='Tabla Impacto'!$C$15,O58='Tabla Impacto'!$D$15),"Catastrófico","")))))</f>
        <v/>
      </c>
      <c r="Q58" s="573" t="str">
        <f>IF(P58="","",IF(P58="Leve",0.2,IF(P58="Menor",0.4,IF(P58="Moderado",0.6,IF(P58="Mayor",0.8,IF(P58="Catastrófico",1,))))))</f>
        <v/>
      </c>
      <c r="R58" s="531"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 t="shared" si="6"/>
        <v/>
      </c>
      <c r="V58" s="243"/>
      <c r="W58" s="243"/>
      <c r="X58" s="244" t="str">
        <f t="shared" si="7"/>
        <v/>
      </c>
      <c r="Y58" s="243"/>
      <c r="Z58" s="243"/>
      <c r="AA58" s="243"/>
      <c r="AB58" s="245" t="str">
        <f>IFERROR(IF(U58="Probabilidad",(M58-(+M58*X58)),IF(U58="Impacto",M58,"")),"")</f>
        <v/>
      </c>
      <c r="AC58" s="246" t="str">
        <f>IFERROR(IF(AB58="","",IF(AB58&lt;=0.2,"Muy Baja",IF(AB58&lt;=0.4,"Baja",IF(AB58&lt;=0.6,"Media",IF(AB58&lt;=0.8,"Alta","Muy Alta"))))),"")</f>
        <v/>
      </c>
      <c r="AD58" s="247" t="str">
        <f t="shared" si="8"/>
        <v/>
      </c>
      <c r="AE58" s="246" t="str">
        <f>IFERROR(IF(AF58="","",IF(AF58&lt;=0.2,"Leve",IF(AF58&lt;=0.4,"Menor",IF(AF58&lt;=0.6,"Moderado",IF(AF58&lt;=0.8,"Mayor","Catastrófico"))))),"")</f>
        <v/>
      </c>
      <c r="AF58" s="247" t="str">
        <f>IFERROR(IF(U58="Impacto",(Q58-(+Q58*X58)),IF(U58="Probabilidad",Q58,"")),"")</f>
        <v/>
      </c>
      <c r="AG58" s="248" t="str">
        <f t="shared" si="9"/>
        <v/>
      </c>
      <c r="AH58" s="249"/>
      <c r="AI58" s="250"/>
      <c r="AJ58" s="251"/>
      <c r="AK58" s="252"/>
      <c r="AL58" s="252"/>
      <c r="AM58" s="250"/>
      <c r="AN58" s="374"/>
      <c r="AO58" s="376"/>
      <c r="AP58" s="376"/>
      <c r="AQ58" s="376"/>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541"/>
      <c r="B59" s="866"/>
      <c r="C59" s="866"/>
      <c r="D59" s="544"/>
      <c r="E59" s="544"/>
      <c r="F59" s="544"/>
      <c r="G59" s="547"/>
      <c r="H59" s="544"/>
      <c r="I59" s="544"/>
      <c r="J59" s="349"/>
      <c r="K59" s="550"/>
      <c r="L59" s="553"/>
      <c r="M59" s="574"/>
      <c r="N59" s="577"/>
      <c r="O59" s="574">
        <f>IF(NOT(ISERROR(MATCH(N59,_xlfn.ANCHORARRAY(G70),0))),M72&amp;"Por favor no seleccionar los criterios de impacto",N59)</f>
        <v>0</v>
      </c>
      <c r="P59" s="553"/>
      <c r="Q59" s="574"/>
      <c r="R59" s="532"/>
      <c r="S59" s="240">
        <v>2</v>
      </c>
      <c r="T59" s="241"/>
      <c r="U59" s="242" t="str">
        <f t="shared" si="6"/>
        <v/>
      </c>
      <c r="V59" s="243"/>
      <c r="W59" s="243"/>
      <c r="X59" s="244" t="str">
        <f t="shared" si="7"/>
        <v/>
      </c>
      <c r="Y59" s="243"/>
      <c r="Z59" s="243"/>
      <c r="AA59" s="243"/>
      <c r="AB59" s="245" t="str">
        <f>IFERROR(IF(AND(U58="Probabilidad",U59="Probabilidad"),(AD58-(+AD58*X59)),IF(U59="Probabilidad",(M58-(+M58*X59)),IF(U59="Impacto",AD58,""))),"")</f>
        <v/>
      </c>
      <c r="AC59" s="246" t="str">
        <f t="shared" si="4"/>
        <v/>
      </c>
      <c r="AD59" s="247" t="str">
        <f t="shared" si="8"/>
        <v/>
      </c>
      <c r="AE59" s="246" t="str">
        <f t="shared" si="5"/>
        <v/>
      </c>
      <c r="AF59" s="247" t="str">
        <f>IFERROR(IF(AND(U58="Impacto",U59="Impacto"),(AF58-(+AF58*X59)),IF(U59="Impacto",(Q58-(+Q58*X59)),IF(U59="Probabilidad",AF58,""))),"")</f>
        <v/>
      </c>
      <c r="AG59" s="248" t="str">
        <f t="shared" si="9"/>
        <v/>
      </c>
      <c r="AH59" s="249"/>
      <c r="AI59" s="250"/>
      <c r="AJ59" s="251"/>
      <c r="AK59" s="252"/>
      <c r="AL59" s="252"/>
      <c r="AM59" s="250"/>
      <c r="AN59" s="374"/>
      <c r="AO59" s="376"/>
      <c r="AP59" s="376"/>
      <c r="AQ59" s="376"/>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541"/>
      <c r="B60" s="866"/>
      <c r="C60" s="866"/>
      <c r="D60" s="544"/>
      <c r="E60" s="544"/>
      <c r="F60" s="544"/>
      <c r="G60" s="547"/>
      <c r="H60" s="544"/>
      <c r="I60" s="544"/>
      <c r="J60" s="349"/>
      <c r="K60" s="550"/>
      <c r="L60" s="553"/>
      <c r="M60" s="574"/>
      <c r="N60" s="577"/>
      <c r="O60" s="574">
        <f>IF(NOT(ISERROR(MATCH(N60,_xlfn.ANCHORARRAY(G71),0))),M73&amp;"Por favor no seleccionar los criterios de impacto",N60)</f>
        <v>0</v>
      </c>
      <c r="P60" s="553"/>
      <c r="Q60" s="574"/>
      <c r="R60" s="532"/>
      <c r="S60" s="240">
        <v>3</v>
      </c>
      <c r="T60" s="255"/>
      <c r="U60" s="242" t="str">
        <f t="shared" si="6"/>
        <v/>
      </c>
      <c r="V60" s="243"/>
      <c r="W60" s="243"/>
      <c r="X60" s="244" t="str">
        <f t="shared" si="7"/>
        <v/>
      </c>
      <c r="Y60" s="243"/>
      <c r="Z60" s="243"/>
      <c r="AA60" s="243"/>
      <c r="AB60" s="245" t="str">
        <f>IFERROR(IF(AND(U59="Probabilidad",U60="Probabilidad"),(AD59-(+AD59*X60)),IF(AND(U59="Impacto",U60="Probabilidad"),(AD58-(+AD58*X60)),IF(U60="Impacto",AD59,""))),"")</f>
        <v/>
      </c>
      <c r="AC60" s="246" t="str">
        <f t="shared" si="4"/>
        <v/>
      </c>
      <c r="AD60" s="247" t="str">
        <f t="shared" si="8"/>
        <v/>
      </c>
      <c r="AE60" s="246" t="str">
        <f t="shared" si="5"/>
        <v/>
      </c>
      <c r="AF60" s="247" t="str">
        <f>IFERROR(IF(AND(U59="Impacto",U60="Impacto"),(AF59-(+AF59*X60)),IF(AND(U59="Probabilidad",U60="Impacto"),(AF58-(+AF58*X60)),IF(U60="Probabilidad",AF59,""))),"")</f>
        <v/>
      </c>
      <c r="AG60" s="248" t="str">
        <f t="shared" si="9"/>
        <v/>
      </c>
      <c r="AH60" s="249"/>
      <c r="AI60" s="250"/>
      <c r="AJ60" s="251"/>
      <c r="AK60" s="252"/>
      <c r="AL60" s="252"/>
      <c r="AM60" s="250"/>
      <c r="AN60" s="374"/>
      <c r="AO60" s="376"/>
      <c r="AP60" s="376"/>
      <c r="AQ60" s="376"/>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541"/>
      <c r="B61" s="866"/>
      <c r="C61" s="866"/>
      <c r="D61" s="544"/>
      <c r="E61" s="544"/>
      <c r="F61" s="544"/>
      <c r="G61" s="547"/>
      <c r="H61" s="544"/>
      <c r="I61" s="544"/>
      <c r="J61" s="349"/>
      <c r="K61" s="550"/>
      <c r="L61" s="553"/>
      <c r="M61" s="574"/>
      <c r="N61" s="577"/>
      <c r="O61" s="574">
        <f>IF(NOT(ISERROR(MATCH(N61,_xlfn.ANCHORARRAY(G72),0))),M74&amp;"Por favor no seleccionar los criterios de impacto",N61)</f>
        <v>0</v>
      </c>
      <c r="P61" s="553"/>
      <c r="Q61" s="574"/>
      <c r="R61" s="532"/>
      <c r="S61" s="240">
        <v>4</v>
      </c>
      <c r="T61" s="241"/>
      <c r="U61" s="242" t="str">
        <f t="shared" si="6"/>
        <v/>
      </c>
      <c r="V61" s="243"/>
      <c r="W61" s="243"/>
      <c r="X61" s="244" t="str">
        <f t="shared" si="7"/>
        <v/>
      </c>
      <c r="Y61" s="243"/>
      <c r="Z61" s="243"/>
      <c r="AA61" s="243"/>
      <c r="AB61" s="245" t="str">
        <f>IFERROR(IF(AND(U60="Probabilidad",U61="Probabilidad"),(AD60-(+AD60*X61)),IF(AND(U60="Impacto",U61="Probabilidad"),(AD59-(+AD59*X61)),IF(U61="Impacto",AD60,""))),"")</f>
        <v/>
      </c>
      <c r="AC61" s="246" t="str">
        <f t="shared" si="4"/>
        <v/>
      </c>
      <c r="AD61" s="247" t="str">
        <f t="shared" si="8"/>
        <v/>
      </c>
      <c r="AE61" s="246" t="str">
        <f t="shared" si="5"/>
        <v/>
      </c>
      <c r="AF61" s="247" t="str">
        <f>IFERROR(IF(AND(U60="Impacto",U61="Impacto"),(AF60-(+AF60*X61)),IF(AND(U60="Probabilidad",U61="Impacto"),(AF59-(+AF59*X61)),IF(U61="Probabilidad",AF60,""))),"")</f>
        <v/>
      </c>
      <c r="AG61" s="248" t="str">
        <f t="shared" si="9"/>
        <v/>
      </c>
      <c r="AH61" s="249"/>
      <c r="AI61" s="250"/>
      <c r="AJ61" s="251"/>
      <c r="AK61" s="252"/>
      <c r="AL61" s="252"/>
      <c r="AM61" s="250"/>
      <c r="AN61" s="374"/>
      <c r="AO61" s="376"/>
      <c r="AP61" s="376"/>
      <c r="AQ61" s="376"/>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541"/>
      <c r="B62" s="866"/>
      <c r="C62" s="866"/>
      <c r="D62" s="544"/>
      <c r="E62" s="544"/>
      <c r="F62" s="544"/>
      <c r="G62" s="547"/>
      <c r="H62" s="544"/>
      <c r="I62" s="544"/>
      <c r="J62" s="349"/>
      <c r="K62" s="550"/>
      <c r="L62" s="553"/>
      <c r="M62" s="574"/>
      <c r="N62" s="577"/>
      <c r="O62" s="574">
        <f>IF(NOT(ISERROR(MATCH(N62,_xlfn.ANCHORARRAY(G73),0))),M75&amp;"Por favor no seleccionar los criterios de impacto",N62)</f>
        <v>0</v>
      </c>
      <c r="P62" s="553"/>
      <c r="Q62" s="574"/>
      <c r="R62" s="532"/>
      <c r="S62" s="240">
        <v>5</v>
      </c>
      <c r="T62" s="241"/>
      <c r="U62" s="242" t="str">
        <f t="shared" si="6"/>
        <v/>
      </c>
      <c r="V62" s="243"/>
      <c r="W62" s="243"/>
      <c r="X62" s="244" t="str">
        <f t="shared" si="7"/>
        <v/>
      </c>
      <c r="Y62" s="243"/>
      <c r="Z62" s="243"/>
      <c r="AA62" s="243"/>
      <c r="AB62" s="245" t="str">
        <f>IFERROR(IF(AND(U61="Probabilidad",U62="Probabilidad"),(AD61-(+AD61*X62)),IF(AND(U61="Impacto",U62="Probabilidad"),(AD60-(+AD60*X62)),IF(U62="Impacto",AD61,""))),"")</f>
        <v/>
      </c>
      <c r="AC62" s="246" t="str">
        <f t="shared" si="4"/>
        <v/>
      </c>
      <c r="AD62" s="247" t="str">
        <f t="shared" si="8"/>
        <v/>
      </c>
      <c r="AE62" s="246" t="str">
        <f t="shared" si="5"/>
        <v/>
      </c>
      <c r="AF62" s="247" t="str">
        <f>IFERROR(IF(AND(U61="Impacto",U62="Impacto"),(AF61-(+AF61*X62)),IF(AND(U61="Probabilidad",U62="Impacto"),(AF60-(+AF60*X62)),IF(U62="Probabilidad",AF61,""))),"")</f>
        <v/>
      </c>
      <c r="AG62" s="248" t="str">
        <f t="shared" si="9"/>
        <v/>
      </c>
      <c r="AH62" s="249"/>
      <c r="AI62" s="250"/>
      <c r="AJ62" s="251"/>
      <c r="AK62" s="252"/>
      <c r="AL62" s="252"/>
      <c r="AM62" s="250"/>
      <c r="AN62" s="374"/>
      <c r="AO62" s="376"/>
      <c r="AP62" s="376"/>
      <c r="AQ62" s="376"/>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542"/>
      <c r="B63" s="867"/>
      <c r="C63" s="867"/>
      <c r="D63" s="545"/>
      <c r="E63" s="545"/>
      <c r="F63" s="545"/>
      <c r="G63" s="548"/>
      <c r="H63" s="545"/>
      <c r="I63" s="545"/>
      <c r="J63" s="350"/>
      <c r="K63" s="551"/>
      <c r="L63" s="554"/>
      <c r="M63" s="575"/>
      <c r="N63" s="578"/>
      <c r="O63" s="575">
        <f>IF(NOT(ISERROR(MATCH(N63,_xlfn.ANCHORARRAY(G74),0))),M76&amp;"Por favor no seleccionar los criterios de impacto",N63)</f>
        <v>0</v>
      </c>
      <c r="P63" s="554"/>
      <c r="Q63" s="575"/>
      <c r="R63" s="533"/>
      <c r="S63" s="240">
        <v>6</v>
      </c>
      <c r="T63" s="241"/>
      <c r="U63" s="242" t="str">
        <f t="shared" si="6"/>
        <v/>
      </c>
      <c r="V63" s="243"/>
      <c r="W63" s="243"/>
      <c r="X63" s="244" t="str">
        <f t="shared" si="7"/>
        <v/>
      </c>
      <c r="Y63" s="243"/>
      <c r="Z63" s="243"/>
      <c r="AA63" s="243"/>
      <c r="AB63" s="245" t="str">
        <f>IFERROR(IF(AND(U62="Probabilidad",U63="Probabilidad"),(AD62-(+AD62*X63)),IF(AND(U62="Impacto",U63="Probabilidad"),(AD61-(+AD61*X63)),IF(U63="Impacto",AD62,""))),"")</f>
        <v/>
      </c>
      <c r="AC63" s="246" t="str">
        <f t="shared" si="4"/>
        <v/>
      </c>
      <c r="AD63" s="247" t="str">
        <f t="shared" si="8"/>
        <v/>
      </c>
      <c r="AE63" s="246" t="str">
        <f t="shared" si="5"/>
        <v/>
      </c>
      <c r="AF63" s="247" t="str">
        <f>IFERROR(IF(AND(U62="Impacto",U63="Impacto"),(AF62-(+AF62*X63)),IF(AND(U62="Probabilidad",U63="Impacto"),(AF61-(+AF61*X63)),IF(U63="Probabilidad",AF62,""))),"")</f>
        <v/>
      </c>
      <c r="AG63" s="248" t="str">
        <f t="shared" si="9"/>
        <v/>
      </c>
      <c r="AH63" s="249"/>
      <c r="AI63" s="250"/>
      <c r="AJ63" s="251"/>
      <c r="AK63" s="252"/>
      <c r="AL63" s="252"/>
      <c r="AM63" s="250"/>
      <c r="AN63" s="374"/>
      <c r="AO63" s="376"/>
      <c r="AP63" s="376"/>
      <c r="AQ63" s="376"/>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540">
        <v>10</v>
      </c>
      <c r="B64" s="865"/>
      <c r="C64" s="865"/>
      <c r="D64" s="543"/>
      <c r="E64" s="543"/>
      <c r="F64" s="543"/>
      <c r="G64" s="546"/>
      <c r="H64" s="543"/>
      <c r="I64" s="543"/>
      <c r="J64" s="348"/>
      <c r="K64" s="549"/>
      <c r="L64" s="552" t="str">
        <f>IF(K64&lt;=0,"",IF(K64&lt;=2,"Muy Baja",IF(K64&lt;=24,"Baja",IF(K64&lt;=500,"Media",IF(K64&lt;=5000,"Alta","Muy Alta")))))</f>
        <v/>
      </c>
      <c r="M64" s="573" t="str">
        <f>IF(L64="","",IF(L64="Muy Baja",0.2,IF(L64="Baja",0.4,IF(L64="Media",0.6,IF(L64="Alta",0.8,IF(L64="Muy Alta",1,))))))</f>
        <v/>
      </c>
      <c r="N64" s="576"/>
      <c r="O64" s="573">
        <f>IF(NOT(ISERROR(MATCH(N64,'Tabla Impacto'!$B$221:$B$223,0))),'Tabla Impacto'!$F$223&amp;"Por favor no seleccionar los criterios de impacto(Afectación Económica o presupuestal y Pérdida Reputacional)",N64)</f>
        <v>0</v>
      </c>
      <c r="P64" s="552" t="str">
        <f>IF(OR(O64='Tabla Impacto'!$C$11,O64='Tabla Impacto'!$D$11),"Leve",IF(OR(O64='Tabla Impacto'!$C$12,O64='Tabla Impacto'!$D$12),"Menor",IF(OR(O64='Tabla Impacto'!$C$13,O64='Tabla Impacto'!$D$13),"Moderado",IF(OR(O64='Tabla Impacto'!$C$14,O64='Tabla Impacto'!$D$14),"Mayor",IF(OR(O64='Tabla Impacto'!$C$15,O64='Tabla Impacto'!$D$15),"Catastrófico","")))))</f>
        <v/>
      </c>
      <c r="Q64" s="573" t="str">
        <f>IF(P64="","",IF(P64="Leve",0.2,IF(P64="Menor",0.4,IF(P64="Moderado",0.6,IF(P64="Mayor",0.8,IF(P64="Catastrófico",1,))))))</f>
        <v/>
      </c>
      <c r="R64" s="531"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 t="shared" si="6"/>
        <v/>
      </c>
      <c r="V64" s="243"/>
      <c r="W64" s="243"/>
      <c r="X64" s="244" t="str">
        <f t="shared" si="7"/>
        <v/>
      </c>
      <c r="Y64" s="243"/>
      <c r="Z64" s="243"/>
      <c r="AA64" s="243"/>
      <c r="AB64" s="245" t="str">
        <f>IFERROR(IF(U64="Probabilidad",(M64-(+M64*X64)),IF(U64="Impacto",M64,"")),"")</f>
        <v/>
      </c>
      <c r="AC64" s="246" t="str">
        <f>IFERROR(IF(AB64="","",IF(AB64&lt;=0.2,"Muy Baja",IF(AB64&lt;=0.4,"Baja",IF(AB64&lt;=0.6,"Media",IF(AB64&lt;=0.8,"Alta","Muy Alta"))))),"")</f>
        <v/>
      </c>
      <c r="AD64" s="247" t="str">
        <f t="shared" si="8"/>
        <v/>
      </c>
      <c r="AE64" s="246" t="str">
        <f>IFERROR(IF(AF64="","",IF(AF64&lt;=0.2,"Leve",IF(AF64&lt;=0.4,"Menor",IF(AF64&lt;=0.6,"Moderado",IF(AF64&lt;=0.8,"Mayor","Catastrófico"))))),"")</f>
        <v/>
      </c>
      <c r="AF64" s="247" t="str">
        <f>IFERROR(IF(U64="Impacto",(Q64-(+Q64*X64)),IF(U64="Probabilidad",Q64,"")),"")</f>
        <v/>
      </c>
      <c r="AG64" s="248" t="str">
        <f t="shared" si="9"/>
        <v/>
      </c>
      <c r="AH64" s="249"/>
      <c r="AI64" s="250"/>
      <c r="AJ64" s="251"/>
      <c r="AK64" s="252"/>
      <c r="AL64" s="252"/>
      <c r="AM64" s="250"/>
      <c r="AN64" s="374"/>
      <c r="AO64" s="376"/>
      <c r="AP64" s="376"/>
      <c r="AQ64" s="376"/>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541"/>
      <c r="B65" s="866"/>
      <c r="C65" s="866"/>
      <c r="D65" s="544"/>
      <c r="E65" s="544"/>
      <c r="F65" s="544"/>
      <c r="G65" s="547"/>
      <c r="H65" s="544"/>
      <c r="I65" s="544"/>
      <c r="J65" s="349"/>
      <c r="K65" s="550"/>
      <c r="L65" s="553"/>
      <c r="M65" s="574"/>
      <c r="N65" s="577"/>
      <c r="O65" s="574">
        <f>IF(NOT(ISERROR(MATCH(N65,_xlfn.ANCHORARRAY(G76),0))),M78&amp;"Por favor no seleccionar los criterios de impacto",N65)</f>
        <v>0</v>
      </c>
      <c r="P65" s="553"/>
      <c r="Q65" s="574"/>
      <c r="R65" s="532"/>
      <c r="S65" s="240">
        <v>2</v>
      </c>
      <c r="T65" s="241"/>
      <c r="U65" s="242" t="str">
        <f t="shared" si="6"/>
        <v/>
      </c>
      <c r="V65" s="243"/>
      <c r="W65" s="243"/>
      <c r="X65" s="244" t="str">
        <f t="shared" si="7"/>
        <v/>
      </c>
      <c r="Y65" s="243"/>
      <c r="Z65" s="243"/>
      <c r="AA65" s="243"/>
      <c r="AB65" s="245" t="str">
        <f>IFERROR(IF(AND(U64="Probabilidad",U65="Probabilidad"),(AD64-(+AD64*X65)),IF(U65="Probabilidad",(M64-(+M64*X65)),IF(U65="Impacto",AD64,""))),"")</f>
        <v/>
      </c>
      <c r="AC65" s="246" t="str">
        <f t="shared" si="4"/>
        <v/>
      </c>
      <c r="AD65" s="247" t="str">
        <f t="shared" si="8"/>
        <v/>
      </c>
      <c r="AE65" s="246" t="str">
        <f t="shared" si="5"/>
        <v/>
      </c>
      <c r="AF65" s="247" t="str">
        <f>IFERROR(IF(AND(U64="Impacto",U65="Impacto"),(AF64-(+AF64*X65)),IF(U65="Impacto",(Q64-(+Q64*X65)),IF(U65="Probabilidad",AF64,""))),"")</f>
        <v/>
      </c>
      <c r="AG65" s="248" t="str">
        <f t="shared" si="9"/>
        <v/>
      </c>
      <c r="AH65" s="249"/>
      <c r="AI65" s="250"/>
      <c r="AJ65" s="251"/>
      <c r="AK65" s="252"/>
      <c r="AL65" s="252"/>
      <c r="AM65" s="250"/>
      <c r="AN65" s="374"/>
      <c r="AO65" s="377"/>
      <c r="AP65" s="377"/>
      <c r="AQ65" s="377"/>
    </row>
    <row r="66" spans="1:43" ht="151.5" customHeight="1" x14ac:dyDescent="0.3">
      <c r="A66" s="541"/>
      <c r="B66" s="866"/>
      <c r="C66" s="866"/>
      <c r="D66" s="544"/>
      <c r="E66" s="544"/>
      <c r="F66" s="544"/>
      <c r="G66" s="547"/>
      <c r="H66" s="544"/>
      <c r="I66" s="544"/>
      <c r="J66" s="349"/>
      <c r="K66" s="550"/>
      <c r="L66" s="553"/>
      <c r="M66" s="574"/>
      <c r="N66" s="577"/>
      <c r="O66" s="574">
        <f>IF(NOT(ISERROR(MATCH(N66,_xlfn.ANCHORARRAY(G77),0))),M79&amp;"Por favor no seleccionar los criterios de impacto",N66)</f>
        <v>0</v>
      </c>
      <c r="P66" s="553"/>
      <c r="Q66" s="574"/>
      <c r="R66" s="532"/>
      <c r="S66" s="240">
        <v>3</v>
      </c>
      <c r="T66" s="255"/>
      <c r="U66" s="242" t="str">
        <f t="shared" si="6"/>
        <v/>
      </c>
      <c r="V66" s="243"/>
      <c r="W66" s="243"/>
      <c r="X66" s="244" t="str">
        <f t="shared" si="7"/>
        <v/>
      </c>
      <c r="Y66" s="243"/>
      <c r="Z66" s="243"/>
      <c r="AA66" s="243"/>
      <c r="AB66" s="245" t="str">
        <f>IFERROR(IF(AND(U65="Probabilidad",U66="Probabilidad"),(AD65-(+AD65*X66)),IF(AND(U65="Impacto",U66="Probabilidad"),(AD64-(+AD64*X66)),IF(U66="Impacto",AD65,""))),"")</f>
        <v/>
      </c>
      <c r="AC66" s="246" t="str">
        <f t="shared" si="4"/>
        <v/>
      </c>
      <c r="AD66" s="247" t="str">
        <f t="shared" si="8"/>
        <v/>
      </c>
      <c r="AE66" s="246" t="str">
        <f t="shared" si="5"/>
        <v/>
      </c>
      <c r="AF66" s="247" t="str">
        <f>IFERROR(IF(AND(U65="Impacto",U66="Impacto"),(AF65-(+AF65*X66)),IF(AND(U65="Probabilidad",U66="Impacto"),(AF64-(+AF64*X66)),IF(U66="Probabilidad",AF65,""))),"")</f>
        <v/>
      </c>
      <c r="AG66" s="248" t="str">
        <f t="shared" si="9"/>
        <v/>
      </c>
      <c r="AH66" s="249"/>
      <c r="AI66" s="250"/>
      <c r="AJ66" s="251"/>
      <c r="AK66" s="252"/>
      <c r="AL66" s="252"/>
      <c r="AM66" s="250"/>
      <c r="AN66" s="374"/>
      <c r="AO66" s="377"/>
      <c r="AP66" s="377"/>
      <c r="AQ66" s="377"/>
    </row>
    <row r="67" spans="1:43" ht="151.5" customHeight="1" x14ac:dyDescent="0.3">
      <c r="A67" s="541"/>
      <c r="B67" s="866"/>
      <c r="C67" s="866"/>
      <c r="D67" s="544"/>
      <c r="E67" s="544"/>
      <c r="F67" s="544"/>
      <c r="G67" s="547"/>
      <c r="H67" s="544"/>
      <c r="I67" s="544"/>
      <c r="J67" s="349"/>
      <c r="K67" s="550"/>
      <c r="L67" s="553"/>
      <c r="M67" s="574"/>
      <c r="N67" s="577"/>
      <c r="O67" s="574">
        <f>IF(NOT(ISERROR(MATCH(N67,_xlfn.ANCHORARRAY(G78),0))),M80&amp;"Por favor no seleccionar los criterios de impacto",N67)</f>
        <v>0</v>
      </c>
      <c r="P67" s="553"/>
      <c r="Q67" s="574"/>
      <c r="R67" s="532"/>
      <c r="S67" s="240">
        <v>4</v>
      </c>
      <c r="T67" s="241"/>
      <c r="U67" s="242" t="str">
        <f t="shared" si="6"/>
        <v/>
      </c>
      <c r="V67" s="243"/>
      <c r="W67" s="243"/>
      <c r="X67" s="244" t="str">
        <f t="shared" si="7"/>
        <v/>
      </c>
      <c r="Y67" s="243"/>
      <c r="Z67" s="243"/>
      <c r="AA67" s="243"/>
      <c r="AB67" s="245" t="str">
        <f>IFERROR(IF(AND(U66="Probabilidad",U67="Probabilidad"),(AD66-(+AD66*X67)),IF(AND(U66="Impacto",U67="Probabilidad"),(AD65-(+AD65*X67)),IF(U67="Impacto",AD66,""))),"")</f>
        <v/>
      </c>
      <c r="AC67" s="246" t="str">
        <f t="shared" si="4"/>
        <v/>
      </c>
      <c r="AD67" s="247" t="str">
        <f t="shared" si="8"/>
        <v/>
      </c>
      <c r="AE67" s="246" t="str">
        <f t="shared" si="5"/>
        <v/>
      </c>
      <c r="AF67" s="247" t="str">
        <f>IFERROR(IF(AND(U66="Impacto",U67="Impacto"),(AF66-(+AF66*X67)),IF(AND(U66="Probabilidad",U67="Impacto"),(AF65-(+AF65*X67)),IF(U67="Probabilidad",AF66,""))),"")</f>
        <v/>
      </c>
      <c r="AG67" s="248" t="str">
        <f t="shared" si="9"/>
        <v/>
      </c>
      <c r="AH67" s="249"/>
      <c r="AI67" s="250"/>
      <c r="AJ67" s="251"/>
      <c r="AK67" s="252"/>
      <c r="AL67" s="252"/>
      <c r="AM67" s="250"/>
      <c r="AN67" s="374"/>
      <c r="AO67" s="377"/>
      <c r="AP67" s="377"/>
      <c r="AQ67" s="377"/>
    </row>
    <row r="68" spans="1:43" ht="151.5" customHeight="1" x14ac:dyDescent="0.3">
      <c r="A68" s="541"/>
      <c r="B68" s="866"/>
      <c r="C68" s="866"/>
      <c r="D68" s="544"/>
      <c r="E68" s="544"/>
      <c r="F68" s="544"/>
      <c r="G68" s="547"/>
      <c r="H68" s="544"/>
      <c r="I68" s="544"/>
      <c r="J68" s="349"/>
      <c r="K68" s="550"/>
      <c r="L68" s="553"/>
      <c r="M68" s="574"/>
      <c r="N68" s="577"/>
      <c r="O68" s="574">
        <f>IF(NOT(ISERROR(MATCH(N68,_xlfn.ANCHORARRAY(G79),0))),M81&amp;"Por favor no seleccionar los criterios de impacto",N68)</f>
        <v>0</v>
      </c>
      <c r="P68" s="553"/>
      <c r="Q68" s="574"/>
      <c r="R68" s="532"/>
      <c r="S68" s="240">
        <v>5</v>
      </c>
      <c r="T68" s="241"/>
      <c r="U68" s="242" t="str">
        <f t="shared" si="6"/>
        <v/>
      </c>
      <c r="V68" s="243"/>
      <c r="W68" s="243"/>
      <c r="X68" s="244" t="str">
        <f t="shared" si="7"/>
        <v/>
      </c>
      <c r="Y68" s="243"/>
      <c r="Z68" s="243"/>
      <c r="AA68" s="243"/>
      <c r="AB68" s="245" t="str">
        <f>IFERROR(IF(AND(U67="Probabilidad",U68="Probabilidad"),(AD67-(+AD67*X68)),IF(AND(U67="Impacto",U68="Probabilidad"),(AD66-(+AD66*X68)),IF(U68="Impacto",AD67,""))),"")</f>
        <v/>
      </c>
      <c r="AC68" s="246" t="str">
        <f t="shared" si="4"/>
        <v/>
      </c>
      <c r="AD68" s="247" t="str">
        <f t="shared" si="8"/>
        <v/>
      </c>
      <c r="AE68" s="246" t="str">
        <f t="shared" si="5"/>
        <v/>
      </c>
      <c r="AF68" s="247" t="str">
        <f>IFERROR(IF(AND(U67="Impacto",U68="Impacto"),(AF67-(+AF67*X68)),IF(AND(U67="Probabilidad",U68="Impacto"),(AF66-(+AF66*X68)),IF(U68="Probabilidad",AF67,""))),"")</f>
        <v/>
      </c>
      <c r="AG68" s="248" t="str">
        <f t="shared" si="9"/>
        <v/>
      </c>
      <c r="AH68" s="249"/>
      <c r="AI68" s="250"/>
      <c r="AJ68" s="251"/>
      <c r="AK68" s="252"/>
      <c r="AL68" s="252"/>
      <c r="AM68" s="250"/>
      <c r="AN68" s="374"/>
      <c r="AO68" s="377"/>
      <c r="AP68" s="377"/>
      <c r="AQ68" s="377"/>
    </row>
    <row r="69" spans="1:43" ht="151.5" customHeight="1" x14ac:dyDescent="0.3">
      <c r="A69" s="542"/>
      <c r="B69" s="867"/>
      <c r="C69" s="867"/>
      <c r="D69" s="545"/>
      <c r="E69" s="545"/>
      <c r="F69" s="545"/>
      <c r="G69" s="548"/>
      <c r="H69" s="545"/>
      <c r="I69" s="545"/>
      <c r="J69" s="350"/>
      <c r="K69" s="551"/>
      <c r="L69" s="554"/>
      <c r="M69" s="575"/>
      <c r="N69" s="578"/>
      <c r="O69" s="575">
        <f>IF(NOT(ISERROR(MATCH(N69,_xlfn.ANCHORARRAY(G80),0))),M82&amp;"Por favor no seleccionar los criterios de impacto",N69)</f>
        <v>0</v>
      </c>
      <c r="P69" s="554"/>
      <c r="Q69" s="575"/>
      <c r="R69" s="533"/>
      <c r="S69" s="240">
        <v>6</v>
      </c>
      <c r="T69" s="241"/>
      <c r="U69" s="242" t="str">
        <f t="shared" si="6"/>
        <v/>
      </c>
      <c r="V69" s="243"/>
      <c r="W69" s="243"/>
      <c r="X69" s="244" t="str">
        <f t="shared" si="7"/>
        <v/>
      </c>
      <c r="Y69" s="243"/>
      <c r="Z69" s="243"/>
      <c r="AA69" s="243"/>
      <c r="AB69" s="245" t="str">
        <f>IFERROR(IF(AND(U68="Probabilidad",U69="Probabilidad"),(AD68-(+AD68*X69)),IF(AND(U68="Impacto",U69="Probabilidad"),(AD67-(+AD67*X69)),IF(U69="Impacto",AD68,""))),"")</f>
        <v/>
      </c>
      <c r="AC69" s="246" t="str">
        <f t="shared" si="4"/>
        <v/>
      </c>
      <c r="AD69" s="247" t="str">
        <f t="shared" si="8"/>
        <v/>
      </c>
      <c r="AE69" s="246" t="str">
        <f t="shared" si="5"/>
        <v/>
      </c>
      <c r="AF69" s="247" t="str">
        <f>IFERROR(IF(AND(U68="Impacto",U69="Impacto"),(AF68-(+AF68*X69)),IF(AND(U68="Probabilidad",U69="Impacto"),(AF67-(+AF67*X69)),IF(U69="Probabilidad",AF68,""))),"")</f>
        <v/>
      </c>
      <c r="AG69" s="248" t="str">
        <f t="shared" si="9"/>
        <v/>
      </c>
      <c r="AH69" s="249"/>
      <c r="AI69" s="250"/>
      <c r="AJ69" s="251"/>
      <c r="AK69" s="252"/>
      <c r="AL69" s="252"/>
      <c r="AM69" s="250"/>
      <c r="AN69" s="374"/>
      <c r="AO69" s="377"/>
      <c r="AP69" s="377"/>
      <c r="AQ69" s="377"/>
    </row>
    <row r="70" spans="1:43" ht="49.5" customHeight="1" x14ac:dyDescent="0.3">
      <c r="A70" s="257"/>
      <c r="B70" s="354"/>
      <c r="C70" s="354"/>
      <c r="D70" s="579" t="s">
        <v>1054</v>
      </c>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0"/>
      <c r="AK70" s="580"/>
      <c r="AL70" s="580"/>
      <c r="AM70" s="580"/>
      <c r="AN70" s="581"/>
    </row>
    <row r="72" spans="1:43" x14ac:dyDescent="0.3">
      <c r="A72" s="233"/>
      <c r="B72" s="233"/>
      <c r="C72" s="233"/>
      <c r="D72" s="258" t="s">
        <v>1055</v>
      </c>
      <c r="E72" s="233"/>
      <c r="F72" s="233"/>
      <c r="H72" s="233"/>
      <c r="I72" s="233"/>
      <c r="J72" s="233"/>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'https://d.docs.live.net/Users/angelica.patino/Downloads/[1.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IF(OR(AH10='https://d.docs.live.net/Users/angelica.patino/Downloads/[1. Matriz_mapa_riesgos corregido final DM (1).xlsx]Opciones Tratamiento'!#REF!,AH10='https://d.docs.live.net/Users/angelica.patino/Downloads/[1. Matriz_mapa_riesgos corregido final DM (1).xlsx]Opciones Tratamiento'!#REF!,AH10='https://d.docs.live.net/Users/angelica.patino/Downloads/[1.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52" t="s">
        <v>14</v>
      </c>
      <c r="B1" s="452"/>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A15" sqref="BA15"/>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82" t="s">
        <v>1056</v>
      </c>
      <c r="C2" s="582"/>
      <c r="D2" s="582"/>
      <c r="E2" s="582"/>
      <c r="F2" s="582"/>
      <c r="G2" s="582"/>
      <c r="H2" s="582"/>
      <c r="I2" s="582"/>
      <c r="J2" s="583" t="s">
        <v>5</v>
      </c>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82"/>
      <c r="C3" s="582"/>
      <c r="D3" s="582"/>
      <c r="E3" s="582"/>
      <c r="F3" s="582"/>
      <c r="G3" s="582"/>
      <c r="H3" s="582"/>
      <c r="I3" s="582"/>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82"/>
      <c r="C4" s="582"/>
      <c r="D4" s="582"/>
      <c r="E4" s="582"/>
      <c r="F4" s="582"/>
      <c r="G4" s="582"/>
      <c r="H4" s="582"/>
      <c r="I4" s="582"/>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4" t="s">
        <v>3</v>
      </c>
      <c r="C6" s="584"/>
      <c r="D6" s="585"/>
      <c r="E6" s="586" t="s">
        <v>1057</v>
      </c>
      <c r="F6" s="587"/>
      <c r="G6" s="587"/>
      <c r="H6" s="587"/>
      <c r="I6" s="588"/>
      <c r="J6" s="595" t="str">
        <f>IF(AND('Mapa final SI'!$L$10="Muy Alta",'Mapa final SI'!$P$10="Leve"),CONCATENATE("R",'Mapa final SI'!$A$10),"")</f>
        <v/>
      </c>
      <c r="K6" s="596"/>
      <c r="L6" s="596" t="str">
        <f>IF(AND('Mapa final SI'!$L$16="Muy Alta",'Mapa final SI'!$P$16="Leve"),CONCATENATE("R",'Mapa final SI'!$A$16),"")</f>
        <v/>
      </c>
      <c r="M6" s="596"/>
      <c r="N6" s="596" t="str">
        <f>IF(AND('Mapa final SI'!$L$22="Muy Alta",'Mapa final SI'!$P$22="Leve"),CONCATENATE("R",'Mapa final SI'!$A$22),"")</f>
        <v/>
      </c>
      <c r="O6" s="599"/>
      <c r="P6" s="595" t="str">
        <f>IF(AND('Mapa final SI'!$L$10="Muy Alta",'Mapa final SI'!$P$10="Menor"),CONCATENATE("R",'Mapa final SI'!$A$10),"")</f>
        <v/>
      </c>
      <c r="Q6" s="596"/>
      <c r="R6" s="596" t="str">
        <f>IF(AND('Mapa final SI'!$L$16="Muy Alta",'Mapa final SI'!$P$16="Menor"),CONCATENATE("R",'Mapa final SI'!$A$16),"")</f>
        <v/>
      </c>
      <c r="S6" s="596"/>
      <c r="T6" s="596" t="str">
        <f>IF(AND('Mapa final SI'!$L$22="Muy Alta",'Mapa final SI'!$P$22="Menor"),CONCATENATE("R",'Mapa final SI'!$A$22),"")</f>
        <v/>
      </c>
      <c r="U6" s="599"/>
      <c r="V6" s="595" t="str">
        <f>IF(AND('Mapa final SI'!$L$10="Muy Alta",'Mapa final SI'!$P$10="Moderado"),CONCATENATE("R",'Mapa final SI'!$A$10),"")</f>
        <v/>
      </c>
      <c r="W6" s="596"/>
      <c r="X6" s="596" t="str">
        <f>IF(AND('Mapa final SI'!$L$16="Muy Alta",'Mapa final SI'!$P$16="Moderado"),CONCATENATE("R",'Mapa final SI'!$A$16),"")</f>
        <v/>
      </c>
      <c r="Y6" s="596"/>
      <c r="Z6" s="596" t="str">
        <f>IF(AND('Mapa final SI'!$L$22="Muy Alta",'Mapa final SI'!$P$22="Moderado"),CONCATENATE("R",'Mapa final SI'!$A$22),"")</f>
        <v/>
      </c>
      <c r="AA6" s="599"/>
      <c r="AB6" s="595" t="str">
        <f>IF(AND('Mapa final SI'!$L$10="Muy Alta",'Mapa final SI'!$P$10="Mayor"),CONCATENATE("R",'Mapa final SI'!$A$10),"")</f>
        <v/>
      </c>
      <c r="AC6" s="596"/>
      <c r="AD6" s="596" t="str">
        <f>IF(AND('Mapa final SI'!$L$16="Muy Alta",'Mapa final SI'!$P$16="Mayor"),CONCATENATE("R",'Mapa final SI'!$A$16),"")</f>
        <v/>
      </c>
      <c r="AE6" s="596"/>
      <c r="AF6" s="596" t="str">
        <f>IF(AND('Mapa final SI'!$L$22="Muy Alta",'Mapa final SI'!$P$22="Mayor"),CONCATENATE("R",'Mapa final SI'!$A$22),"")</f>
        <v/>
      </c>
      <c r="AG6" s="599"/>
      <c r="AH6" s="601" t="str">
        <f>IF(AND('Mapa final SI'!$L$10="Muy Alta",'Mapa final SI'!$P$10="Catastrófico"),CONCATENATE("R",'Mapa final SI'!$A$10),"")</f>
        <v/>
      </c>
      <c r="AI6" s="602"/>
      <c r="AJ6" s="602" t="str">
        <f>IF(AND('Mapa final SI'!$L$16="Muy Alta",'Mapa final SI'!$P$16="Catastrófico"),CONCATENATE("R",'Mapa final SI'!$A$16),"")</f>
        <v/>
      </c>
      <c r="AK6" s="602"/>
      <c r="AL6" s="602" t="str">
        <f>IF(AND('Mapa final SI'!$L$22="Muy Alta",'Mapa final SI'!$P$22="Catastrófico"),CONCATENATE("R",'Mapa final SI'!$A$22),"")</f>
        <v/>
      </c>
      <c r="AM6" s="605"/>
      <c r="AO6" s="607" t="s">
        <v>1058</v>
      </c>
      <c r="AP6" s="608"/>
      <c r="AQ6" s="608"/>
      <c r="AR6" s="608"/>
      <c r="AS6" s="608"/>
      <c r="AT6" s="6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4"/>
      <c r="C7" s="584"/>
      <c r="D7" s="585"/>
      <c r="E7" s="589"/>
      <c r="F7" s="590"/>
      <c r="G7" s="590"/>
      <c r="H7" s="590"/>
      <c r="I7" s="591"/>
      <c r="J7" s="597"/>
      <c r="K7" s="598"/>
      <c r="L7" s="598"/>
      <c r="M7" s="598"/>
      <c r="N7" s="598"/>
      <c r="O7" s="600"/>
      <c r="P7" s="597"/>
      <c r="Q7" s="598"/>
      <c r="R7" s="598"/>
      <c r="S7" s="598"/>
      <c r="T7" s="598"/>
      <c r="U7" s="600"/>
      <c r="V7" s="597"/>
      <c r="W7" s="598"/>
      <c r="X7" s="598"/>
      <c r="Y7" s="598"/>
      <c r="Z7" s="598"/>
      <c r="AA7" s="600"/>
      <c r="AB7" s="597"/>
      <c r="AC7" s="598"/>
      <c r="AD7" s="598"/>
      <c r="AE7" s="598"/>
      <c r="AF7" s="598"/>
      <c r="AG7" s="600"/>
      <c r="AH7" s="603"/>
      <c r="AI7" s="604"/>
      <c r="AJ7" s="604"/>
      <c r="AK7" s="604"/>
      <c r="AL7" s="604"/>
      <c r="AM7" s="606"/>
      <c r="AN7" s="15"/>
      <c r="AO7" s="610"/>
      <c r="AP7" s="611"/>
      <c r="AQ7" s="611"/>
      <c r="AR7" s="611"/>
      <c r="AS7" s="611"/>
      <c r="AT7" s="6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4"/>
      <c r="C8" s="584"/>
      <c r="D8" s="585"/>
      <c r="E8" s="589"/>
      <c r="F8" s="590"/>
      <c r="G8" s="590"/>
      <c r="H8" s="590"/>
      <c r="I8" s="591"/>
      <c r="J8" s="597" t="str">
        <f>IF(AND('Mapa final SI'!$L$28="Muy Alta",'Mapa final SI'!$P$28="Leve"),CONCATENATE("R",'Mapa final'!$A$28),"")</f>
        <v/>
      </c>
      <c r="K8" s="598"/>
      <c r="L8" s="598" t="str">
        <f>IF(AND('Mapa final SI'!$L$34="Muy Alta",'Mapa final SI'!$P$34="Leve"),CONCATENATE("R",'Mapa final'!$A$34),"")</f>
        <v/>
      </c>
      <c r="M8" s="598"/>
      <c r="N8" s="598" t="str">
        <f>IF(AND('Mapa final SI'!$L$40="Muy Alta",'Mapa final SI'!$P$40="Leve"),CONCATENATE("R",'Mapa final'!$A$40),"")</f>
        <v/>
      </c>
      <c r="O8" s="600"/>
      <c r="P8" s="597" t="str">
        <f>IF(AND('Mapa final SI'!$L$28="Muy Alta",'Mapa final SI'!$P$28="Menor"),CONCATENATE("R",'Mapa final'!$A$28),"")</f>
        <v/>
      </c>
      <c r="Q8" s="598"/>
      <c r="R8" s="598" t="str">
        <f>IF(AND('Mapa final SI'!$L$34="Muy Alta",'Mapa final SI'!$P$34="Menor"),CONCATENATE("R",'Mapa final'!$A$34),"")</f>
        <v/>
      </c>
      <c r="S8" s="598"/>
      <c r="T8" s="598" t="str">
        <f>IF(AND('Mapa final SI'!$L$40="Muy Alta",'Mapa final SI'!$P$40="Menor"),CONCATENATE("R",'Mapa final'!$A$40),"")</f>
        <v/>
      </c>
      <c r="U8" s="600"/>
      <c r="V8" s="597" t="str">
        <f>IF(AND('Mapa final SI'!$L$28="Muy Alta",'Mapa final SI'!$P$28="Moderado"),CONCATENATE("R",'Mapa final'!$A$28),"")</f>
        <v/>
      </c>
      <c r="W8" s="598"/>
      <c r="X8" s="598" t="str">
        <f>IF(AND('Mapa final SI'!$L$34="Muy Alta",'Mapa final SI'!$P$34="Moderado"),CONCATENATE("R",'Mapa final'!$A$34),"")</f>
        <v/>
      </c>
      <c r="Y8" s="598"/>
      <c r="Z8" s="598" t="str">
        <f>IF(AND('Mapa final SI'!$L$40="Muy Alta",'Mapa final SI'!$P$40="Moderado"),CONCATENATE("R",'Mapa final'!$A$40),"")</f>
        <v/>
      </c>
      <c r="AA8" s="600"/>
      <c r="AB8" s="597" t="str">
        <f>IF(AND('Mapa final SI'!$L$28="Muy Alta",'Mapa final SI'!$P$28="Mayor"),CONCATENATE("R",'Mapa final'!$A$28),"")</f>
        <v/>
      </c>
      <c r="AC8" s="598"/>
      <c r="AD8" s="598" t="str">
        <f>IF(AND('Mapa final SI'!$L$34="Muy Alta",'Mapa final SI'!$P$34="Mayor"),CONCATENATE("R",'Mapa final'!$A$34),"")</f>
        <v/>
      </c>
      <c r="AE8" s="598"/>
      <c r="AF8" s="598" t="str">
        <f>IF(AND('Mapa final SI'!$L$40="Muy Alta",'Mapa final SI'!$P$40="Mayor"),CONCATENATE("R",'Mapa final'!$A$40),"")</f>
        <v/>
      </c>
      <c r="AG8" s="600"/>
      <c r="AH8" s="603" t="str">
        <f>IF(AND('Mapa final SI'!$L$28="Muy Alta",'Mapa final SI'!$P$28="Catastrófico"),CONCATENATE("R",'Mapa final'!$A$28),"")</f>
        <v/>
      </c>
      <c r="AI8" s="604"/>
      <c r="AJ8" s="604" t="str">
        <f>IF(AND('Mapa final SI'!$L$34="Muy Alta",'Mapa final SI'!$P$34="Catastrófico"),CONCATENATE("R",'Mapa final'!$A$34),"")</f>
        <v/>
      </c>
      <c r="AK8" s="604"/>
      <c r="AL8" s="604" t="str">
        <f>IF(AND('Mapa final SI'!$L$40="Muy Alta",'Mapa final SI'!$P$40="Catastrófico"),CONCATENATE("R",'Mapa final'!$A$40),"")</f>
        <v/>
      </c>
      <c r="AM8" s="606"/>
      <c r="AN8" s="15"/>
      <c r="AO8" s="610"/>
      <c r="AP8" s="611"/>
      <c r="AQ8" s="611"/>
      <c r="AR8" s="611"/>
      <c r="AS8" s="611"/>
      <c r="AT8" s="6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4"/>
      <c r="C9" s="584"/>
      <c r="D9" s="585"/>
      <c r="E9" s="589"/>
      <c r="F9" s="590"/>
      <c r="G9" s="590"/>
      <c r="H9" s="590"/>
      <c r="I9" s="591"/>
      <c r="J9" s="597"/>
      <c r="K9" s="598"/>
      <c r="L9" s="598"/>
      <c r="M9" s="598"/>
      <c r="N9" s="598"/>
      <c r="O9" s="600"/>
      <c r="P9" s="597"/>
      <c r="Q9" s="598"/>
      <c r="R9" s="598"/>
      <c r="S9" s="598"/>
      <c r="T9" s="598"/>
      <c r="U9" s="600"/>
      <c r="V9" s="597"/>
      <c r="W9" s="598"/>
      <c r="X9" s="598"/>
      <c r="Y9" s="598"/>
      <c r="Z9" s="598"/>
      <c r="AA9" s="600"/>
      <c r="AB9" s="597"/>
      <c r="AC9" s="598"/>
      <c r="AD9" s="598"/>
      <c r="AE9" s="598"/>
      <c r="AF9" s="598"/>
      <c r="AG9" s="600"/>
      <c r="AH9" s="603"/>
      <c r="AI9" s="604"/>
      <c r="AJ9" s="604"/>
      <c r="AK9" s="604"/>
      <c r="AL9" s="604"/>
      <c r="AM9" s="606"/>
      <c r="AN9" s="15"/>
      <c r="AO9" s="610"/>
      <c r="AP9" s="611"/>
      <c r="AQ9" s="611"/>
      <c r="AR9" s="611"/>
      <c r="AS9" s="611"/>
      <c r="AT9" s="6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4"/>
      <c r="C10" s="584"/>
      <c r="D10" s="585"/>
      <c r="E10" s="589"/>
      <c r="F10" s="590"/>
      <c r="G10" s="590"/>
      <c r="H10" s="590"/>
      <c r="I10" s="591"/>
      <c r="J10" s="597" t="str">
        <f>IF(AND('Mapa final SI'!$L$46="Muy Alta",'Mapa final SI'!$P$46="Leve"),CONCATENATE("R",'Mapa final'!$A$46),"")</f>
        <v/>
      </c>
      <c r="K10" s="598"/>
      <c r="L10" s="598" t="str">
        <f>IF(AND('Mapa final SI'!$L$52="Muy Alta",'Mapa final SI'!$P$52="Leve"),CONCATENATE("R",'Mapa final'!$A$52),"")</f>
        <v/>
      </c>
      <c r="M10" s="598"/>
      <c r="N10" s="598" t="str">
        <f>IF(AND('Mapa final SI'!$L$58="Muy Alta",'Mapa final SI'!$P$58="Leve"),CONCATENATE("R",'Mapa final'!$A$58),"")</f>
        <v/>
      </c>
      <c r="O10" s="600"/>
      <c r="P10" s="597" t="str">
        <f>IF(AND('Mapa final SI'!$L$46="Muy Alta",'Mapa final SI'!$P$46="Menor"),CONCATENATE("R",'Mapa final'!$A$46),"")</f>
        <v/>
      </c>
      <c r="Q10" s="598"/>
      <c r="R10" s="598" t="str">
        <f>IF(AND('Mapa final SI'!$L$52="Muy Alta",'Mapa final SI'!$P$52="Menor"),CONCATENATE("R",'Mapa final'!$A$52),"")</f>
        <v/>
      </c>
      <c r="S10" s="598"/>
      <c r="T10" s="598" t="str">
        <f>IF(AND('Mapa final SI'!$L$58="Muy Alta",'Mapa final SI'!$P$58="Menor"),CONCATENATE("R",'Mapa final'!$A$58),"")</f>
        <v/>
      </c>
      <c r="U10" s="600"/>
      <c r="V10" s="597" t="str">
        <f>IF(AND('Mapa final SI'!$L$46="Muy Alta",'Mapa final SI'!$P$46="Moderado"),CONCATENATE("R",'Mapa final'!$A$46),"")</f>
        <v/>
      </c>
      <c r="W10" s="598"/>
      <c r="X10" s="598" t="str">
        <f>IF(AND('Mapa final SI'!$L$52="Muy Alta",'Mapa final SI'!$P$52="Moderado"),CONCATENATE("R",'Mapa final'!$A$52),"")</f>
        <v/>
      </c>
      <c r="Y10" s="598"/>
      <c r="Z10" s="598" t="str">
        <f>IF(AND('Mapa final SI'!$L$58="Muy Alta",'Mapa final SI'!$P$58="Moderado"),CONCATENATE("R",'Mapa final'!$A$58),"")</f>
        <v/>
      </c>
      <c r="AA10" s="600"/>
      <c r="AB10" s="597" t="str">
        <f>IF(AND('Mapa final SI'!$L$46="Muy Alta",'Mapa final SI'!$P$46="Mayor"),CONCATENATE("R",'Mapa final'!$A$46),"")</f>
        <v/>
      </c>
      <c r="AC10" s="598"/>
      <c r="AD10" s="598" t="str">
        <f>IF(AND('Mapa final SI'!$L$52="Muy Alta",'Mapa final SI'!$P$52="Mayor"),CONCATENATE("R",'Mapa final'!$A$52),"")</f>
        <v/>
      </c>
      <c r="AE10" s="598"/>
      <c r="AF10" s="598" t="str">
        <f>IF(AND('Mapa final SI'!$L$58="Muy Alta",'Mapa final SI'!$P$58="Mayor"),CONCATENATE("R",'Mapa final'!$A$58),"")</f>
        <v/>
      </c>
      <c r="AG10" s="600"/>
      <c r="AH10" s="603" t="str">
        <f>IF(AND('Mapa final SI'!$L$46="Muy Alta",'Mapa final SI'!$P$46="Catastrófico"),CONCATENATE("R",'Mapa final'!$A$46),"")</f>
        <v/>
      </c>
      <c r="AI10" s="604"/>
      <c r="AJ10" s="604" t="str">
        <f>IF(AND('Mapa final SI'!$L$52="Muy Alta",'Mapa final SI'!$P$52="Catastrófico"),CONCATENATE("R",'Mapa final'!$A$52),"")</f>
        <v/>
      </c>
      <c r="AK10" s="604"/>
      <c r="AL10" s="604" t="str">
        <f>IF(AND('Mapa final SI'!$L$58="Muy Alta",'Mapa final SI'!$P$58="Catastrófico"),CONCATENATE("R",'Mapa final'!$A$58),"")</f>
        <v/>
      </c>
      <c r="AM10" s="606"/>
      <c r="AN10" s="15"/>
      <c r="AO10" s="610"/>
      <c r="AP10" s="611"/>
      <c r="AQ10" s="611"/>
      <c r="AR10" s="611"/>
      <c r="AS10" s="611"/>
      <c r="AT10" s="6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4"/>
      <c r="C11" s="584"/>
      <c r="D11" s="585"/>
      <c r="E11" s="589"/>
      <c r="F11" s="590"/>
      <c r="G11" s="590"/>
      <c r="H11" s="590"/>
      <c r="I11" s="591"/>
      <c r="J11" s="597"/>
      <c r="K11" s="598"/>
      <c r="L11" s="598"/>
      <c r="M11" s="598"/>
      <c r="N11" s="598"/>
      <c r="O11" s="600"/>
      <c r="P11" s="597"/>
      <c r="Q11" s="598"/>
      <c r="R11" s="598"/>
      <c r="S11" s="598"/>
      <c r="T11" s="598"/>
      <c r="U11" s="600"/>
      <c r="V11" s="597"/>
      <c r="W11" s="598"/>
      <c r="X11" s="598"/>
      <c r="Y11" s="598"/>
      <c r="Z11" s="598"/>
      <c r="AA11" s="600"/>
      <c r="AB11" s="597"/>
      <c r="AC11" s="598"/>
      <c r="AD11" s="598"/>
      <c r="AE11" s="598"/>
      <c r="AF11" s="598"/>
      <c r="AG11" s="600"/>
      <c r="AH11" s="603"/>
      <c r="AI11" s="604"/>
      <c r="AJ11" s="604"/>
      <c r="AK11" s="604"/>
      <c r="AL11" s="604"/>
      <c r="AM11" s="606"/>
      <c r="AN11" s="15"/>
      <c r="AO11" s="610"/>
      <c r="AP11" s="611"/>
      <c r="AQ11" s="611"/>
      <c r="AR11" s="611"/>
      <c r="AS11" s="611"/>
      <c r="AT11" s="6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4"/>
      <c r="C12" s="584"/>
      <c r="D12" s="585"/>
      <c r="E12" s="589"/>
      <c r="F12" s="590"/>
      <c r="G12" s="590"/>
      <c r="H12" s="590"/>
      <c r="I12" s="591"/>
      <c r="J12" s="597" t="str">
        <f>IF(AND('Mapa final SI'!$L$64="Muy Alta",'Mapa final SI'!$P$64="Leve"),CONCATENATE("R",'Mapa final SI'!$A$64),"")</f>
        <v/>
      </c>
      <c r="K12" s="598"/>
      <c r="L12" s="598" t="str">
        <f>IF(AND('Mapa final SI'!$L$70="Muy Alta",'Mapa final SI'!$P$70="Leve"),CONCATENATE("R",'Mapa final SI'!$A$70),"")</f>
        <v/>
      </c>
      <c r="M12" s="598"/>
      <c r="N12" s="598" t="str">
        <f>IF(AND('Mapa final SI'!$L$76="Muy Alta",'Mapa final SI'!$P$76="Leve"),CONCATENATE("R",'Mapa final SI'!$A$76),"")</f>
        <v/>
      </c>
      <c r="O12" s="600"/>
      <c r="P12" s="597" t="str">
        <f>IF(AND('Mapa final SI'!$L$64="Muy Alta",'Mapa final SI'!$P$64="Menor"),CONCATENATE("R",'Mapa final SI'!$A$64),"")</f>
        <v/>
      </c>
      <c r="Q12" s="598"/>
      <c r="R12" s="598" t="str">
        <f>IF(AND('Mapa final SI'!$L$70="Muy Alta",'Mapa final SI'!$P$70="Menor"),CONCATENATE("R",'Mapa final SI'!$A$70),"")</f>
        <v/>
      </c>
      <c r="S12" s="598"/>
      <c r="T12" s="598" t="str">
        <f>IF(AND('Mapa final SI'!$L$76="Muy Alta",'Mapa final SI'!$P$76="Menor"),CONCATENATE("R",'Mapa final SI'!$A$76),"")</f>
        <v/>
      </c>
      <c r="U12" s="600"/>
      <c r="V12" s="597" t="str">
        <f>IF(AND('Mapa final SI'!$L$64="Muy Alta",'Mapa final SI'!$P$64="Moderado"),CONCATENATE("R",'Mapa final SI'!$A$64),"")</f>
        <v/>
      </c>
      <c r="W12" s="598"/>
      <c r="X12" s="598" t="str">
        <f>IF(AND('Mapa final SI'!$L$70="Muy Alta",'Mapa final SI'!$P$70="Moderado"),CONCATENATE("R",'Mapa final SI'!$A$70),"")</f>
        <v/>
      </c>
      <c r="Y12" s="598"/>
      <c r="Z12" s="598" t="str">
        <f>IF(AND('Mapa final SI'!$L$76="Muy Alta",'Mapa final SI'!$P$76="Moderado"),CONCATENATE("R",'Mapa final SI'!$A$76),"")</f>
        <v/>
      </c>
      <c r="AA12" s="600"/>
      <c r="AB12" s="597" t="str">
        <f>IF(AND('Mapa final SI'!$L$64="Muy Alta",'Mapa final SI'!$P$64="Mayor"),CONCATENATE("R",'Mapa final SI'!$A$64),"")</f>
        <v/>
      </c>
      <c r="AC12" s="598"/>
      <c r="AD12" s="598" t="str">
        <f>IF(AND('Mapa final SI'!$L$70="Muy Alta",'Mapa final SI'!$P$70="Mayor"),CONCATENATE("R",'Mapa final SI'!$A$70),"")</f>
        <v/>
      </c>
      <c r="AE12" s="598"/>
      <c r="AF12" s="598" t="str">
        <f>IF(AND('Mapa final SI'!$L$76="Muy Alta",'Mapa final SI'!$P$76="Mayor"),CONCATENATE("R",'Mapa final SI'!$A$76),"")</f>
        <v/>
      </c>
      <c r="AG12" s="600"/>
      <c r="AH12" s="603" t="str">
        <f>IF(AND('Mapa final SI'!$L$64="Muy Alta",'Mapa final SI'!$P$64="Catastrófico"),CONCATENATE("R",'Mapa final SI'!$A$64),"")</f>
        <v/>
      </c>
      <c r="AI12" s="604"/>
      <c r="AJ12" s="604" t="str">
        <f>IF(AND('Mapa final SI'!$L$70="Muy Alta",'Mapa final SI'!$P$70="Catastrófico"),CONCATENATE("R",'Mapa final SI'!$A$70),"")</f>
        <v/>
      </c>
      <c r="AK12" s="604"/>
      <c r="AL12" s="604" t="str">
        <f>IF(AND('Mapa final SI'!$L$76="Muy Alta",'Mapa final SI'!$P$76="Catastrófico"),CONCATENATE("R",'Mapa final SI'!$A$76),"")</f>
        <v/>
      </c>
      <c r="AM12" s="606"/>
      <c r="AN12" s="15"/>
      <c r="AO12" s="610"/>
      <c r="AP12" s="611"/>
      <c r="AQ12" s="611"/>
      <c r="AR12" s="611"/>
      <c r="AS12" s="611"/>
      <c r="AT12" s="6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4"/>
      <c r="C13" s="584"/>
      <c r="D13" s="585"/>
      <c r="E13" s="592"/>
      <c r="F13" s="593"/>
      <c r="G13" s="593"/>
      <c r="H13" s="593"/>
      <c r="I13" s="594"/>
      <c r="J13" s="597"/>
      <c r="K13" s="598"/>
      <c r="L13" s="598"/>
      <c r="M13" s="598"/>
      <c r="N13" s="598"/>
      <c r="O13" s="600"/>
      <c r="P13" s="597"/>
      <c r="Q13" s="598"/>
      <c r="R13" s="598"/>
      <c r="S13" s="598"/>
      <c r="T13" s="598"/>
      <c r="U13" s="600"/>
      <c r="V13" s="597"/>
      <c r="W13" s="598"/>
      <c r="X13" s="598"/>
      <c r="Y13" s="598"/>
      <c r="Z13" s="598"/>
      <c r="AA13" s="600"/>
      <c r="AB13" s="597"/>
      <c r="AC13" s="598"/>
      <c r="AD13" s="598"/>
      <c r="AE13" s="598"/>
      <c r="AF13" s="598"/>
      <c r="AG13" s="600"/>
      <c r="AH13" s="624"/>
      <c r="AI13" s="616"/>
      <c r="AJ13" s="616"/>
      <c r="AK13" s="616"/>
      <c r="AL13" s="616"/>
      <c r="AM13" s="617"/>
      <c r="AN13" s="15"/>
      <c r="AO13" s="613"/>
      <c r="AP13" s="614"/>
      <c r="AQ13" s="614"/>
      <c r="AR13" s="614"/>
      <c r="AS13" s="614"/>
      <c r="AT13" s="6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4"/>
      <c r="C14" s="584"/>
      <c r="D14" s="585"/>
      <c r="E14" s="586" t="s">
        <v>1059</v>
      </c>
      <c r="F14" s="587"/>
      <c r="G14" s="587"/>
      <c r="H14" s="587"/>
      <c r="I14" s="587"/>
      <c r="J14" s="618" t="str">
        <f>IF(AND('Mapa final SI'!$P$10="Alta",'Mapa final SI'!$P$10="Leve"),CONCATENATE("R",'Mapa final'!$A$10),"")</f>
        <v/>
      </c>
      <c r="K14" s="619"/>
      <c r="L14" s="619" t="str">
        <f>IF(AND('Mapa final SI'!$P$16="Alta",'Mapa final SI'!$P$16="Leve"),CONCATENATE("R",'Mapa final'!$A$16),"")</f>
        <v/>
      </c>
      <c r="M14" s="619"/>
      <c r="N14" s="619" t="str">
        <f>IF(AND('Mapa final SI'!$L$22="Alta",'Mapa final SI'!$P$22="Leve"),CONCATENATE("R",'Mapa final SI'!$A$22),"")</f>
        <v/>
      </c>
      <c r="O14" s="622"/>
      <c r="P14" s="618" t="str">
        <f>IF(AND('Mapa final SI'!$L$10="Alta",'Mapa final SI'!$P$10="Menor"),CONCATENATE("R",'Mapa final SI'!$A$10),"")</f>
        <v/>
      </c>
      <c r="Q14" s="619"/>
      <c r="R14" s="619" t="str">
        <f>IF(AND('Mapa final SI'!$L$16="Alta",'Mapa final SI'!$P$16="Menor"),CONCATENATE("R",'Mapa final SI'!$A$16),"")</f>
        <v/>
      </c>
      <c r="S14" s="619"/>
      <c r="T14" s="619" t="str">
        <f>IF(AND('Mapa final SI'!$L$22="Alta",'Mapa final SI'!$P$22="Menor"),CONCATENATE("R",'Mapa final SI'!$A$22),"")</f>
        <v/>
      </c>
      <c r="U14" s="622"/>
      <c r="V14" s="595" t="str">
        <f>IF(AND('Mapa final SI'!$L$10="Alta",'Mapa final SI'!$P$10="Moderado"),CONCATENATE("R",'Mapa final SI'!$A$10),"")</f>
        <v/>
      </c>
      <c r="W14" s="596"/>
      <c r="X14" s="596" t="str">
        <f>IF(AND('Mapa final SI'!$L$16="Alta",'Mapa final SI'!$P$16="Moderado"),CONCATENATE("R",'Mapa final SI'!$A$16),"")</f>
        <v/>
      </c>
      <c r="Y14" s="596"/>
      <c r="Z14" s="596" t="str">
        <f>IF(AND('Mapa final SI'!$L$22="Alta",'Mapa final SI'!$P$22="Moderado"),CONCATENATE("R",'Mapa final SI'!$A$22),"")</f>
        <v/>
      </c>
      <c r="AA14" s="599"/>
      <c r="AB14" s="595" t="str">
        <f>IF(AND('Mapa final SI'!$L$10="Alta",'Mapa final SI'!$P$10="Mayor"),CONCATENATE("R",'Mapa final SI'!$A$10),"")</f>
        <v/>
      </c>
      <c r="AC14" s="596"/>
      <c r="AD14" s="596" t="str">
        <f>IF(AND('Mapa final SI'!$L$16="Alta",'Mapa final SI'!$P$16="Mayor"),CONCATENATE("R",'Mapa final SI'!$A$16),"")</f>
        <v/>
      </c>
      <c r="AE14" s="596"/>
      <c r="AF14" s="596" t="str">
        <f>IF(AND('Mapa final SI'!$L$22="Alta",'Mapa final SI'!$P$22="Mayor"),CONCATENATE("R",'Mapa final SI'!$A$22),"")</f>
        <v/>
      </c>
      <c r="AG14" s="599"/>
      <c r="AH14" s="601" t="str">
        <f>IF(AND('Mapa final SI'!$L$10="Alta",'Mapa final SI'!$P$10="Catastrófico"),CONCATENATE("R",'Mapa final SI'!$A$10),"")</f>
        <v/>
      </c>
      <c r="AI14" s="602"/>
      <c r="AJ14" s="602" t="str">
        <f>IF(AND('Mapa final SI'!$L$16="Alta",'Mapa final SI'!$P$16="Catastrófico"),CONCATENATE("R",'Mapa final SI'!$A$16),"")</f>
        <v/>
      </c>
      <c r="AK14" s="602"/>
      <c r="AL14" s="602" t="str">
        <f>IF(AND('Mapa final SI'!$L$22="Alta",'Mapa final SI'!$P$22="Catastrófico"),CONCATENATE("R",'Mapa final SI'!$A$22),"")</f>
        <v/>
      </c>
      <c r="AM14" s="605"/>
      <c r="AN14" s="15"/>
      <c r="AO14" s="625" t="s">
        <v>1060</v>
      </c>
      <c r="AP14" s="626"/>
      <c r="AQ14" s="626"/>
      <c r="AR14" s="626"/>
      <c r="AS14" s="626"/>
      <c r="AT14" s="62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4"/>
      <c r="C15" s="584"/>
      <c r="D15" s="585"/>
      <c r="E15" s="589"/>
      <c r="F15" s="590"/>
      <c r="G15" s="590"/>
      <c r="H15" s="590"/>
      <c r="I15" s="590"/>
      <c r="J15" s="620"/>
      <c r="K15" s="621"/>
      <c r="L15" s="621"/>
      <c r="M15" s="621"/>
      <c r="N15" s="621"/>
      <c r="O15" s="623"/>
      <c r="P15" s="620"/>
      <c r="Q15" s="621"/>
      <c r="R15" s="621"/>
      <c r="S15" s="621"/>
      <c r="T15" s="621"/>
      <c r="U15" s="623"/>
      <c r="V15" s="597"/>
      <c r="W15" s="598"/>
      <c r="X15" s="598"/>
      <c r="Y15" s="598"/>
      <c r="Z15" s="598"/>
      <c r="AA15" s="600"/>
      <c r="AB15" s="597"/>
      <c r="AC15" s="598"/>
      <c r="AD15" s="598"/>
      <c r="AE15" s="598"/>
      <c r="AF15" s="598"/>
      <c r="AG15" s="600"/>
      <c r="AH15" s="603"/>
      <c r="AI15" s="604"/>
      <c r="AJ15" s="604"/>
      <c r="AK15" s="604"/>
      <c r="AL15" s="604"/>
      <c r="AM15" s="606"/>
      <c r="AN15" s="15"/>
      <c r="AO15" s="628"/>
      <c r="AP15" s="629"/>
      <c r="AQ15" s="629"/>
      <c r="AR15" s="629"/>
      <c r="AS15" s="629"/>
      <c r="AT15" s="63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4"/>
      <c r="C16" s="584"/>
      <c r="D16" s="585"/>
      <c r="E16" s="589"/>
      <c r="F16" s="590"/>
      <c r="G16" s="590"/>
      <c r="H16" s="590"/>
      <c r="I16" s="590"/>
      <c r="J16" s="620" t="str">
        <f>IF(AND('Mapa final SI'!$L$28="Alta",'Mapa final SI'!$P$28="Leve"),CONCATENATE("R",'Mapa final SI'!$A$28),"")</f>
        <v/>
      </c>
      <c r="K16" s="621"/>
      <c r="L16" s="621" t="str">
        <f>IF(AND('Mapa final SI'!$L$34="Alta",'Mapa final SI'!$P$34="Leve"),CONCATENATE("R",'Mapa final SI'!$A$34),"")</f>
        <v/>
      </c>
      <c r="M16" s="621"/>
      <c r="N16" s="621" t="str">
        <f>IF(AND('Mapa final SI'!$L$40="Alta",'Mapa final SI'!$P$40="Leve"),CONCATENATE("R",'Mapa final SI'!$A$40),"")</f>
        <v/>
      </c>
      <c r="O16" s="623"/>
      <c r="P16" s="620" t="str">
        <f>IF(AND('Mapa final SI'!$L$28="Alta",'Mapa final SI'!$P$28="Menor"),CONCATENATE("R",'Mapa final SI'!$A$28),"")</f>
        <v/>
      </c>
      <c r="Q16" s="621"/>
      <c r="R16" s="621" t="str">
        <f>IF(AND('Mapa final SI'!$L$34="Alta",'Mapa final SI'!$P$34="Menor"),CONCATENATE("R",'Mapa final SI'!$A$34),"")</f>
        <v/>
      </c>
      <c r="S16" s="621"/>
      <c r="T16" s="621" t="str">
        <f>IF(AND('Mapa final SI'!$L$40="Alta",'Mapa final SI'!$P$40="Menor"),CONCATENATE("R",'Mapa final SI'!$A$40),"")</f>
        <v/>
      </c>
      <c r="U16" s="623"/>
      <c r="V16" s="597" t="str">
        <f>IF(AND('Mapa final SI'!$L$28="Alta",'Mapa final SI'!$P$28="Moderado"),CONCATENATE("R",'Mapa final SI'!$A$28),"")</f>
        <v/>
      </c>
      <c r="W16" s="598"/>
      <c r="X16" s="598" t="str">
        <f>IF(AND('Mapa final SI'!$L$34="Alta",'Mapa final SI'!$P$34="Moderado"),CONCATENATE("R",'Mapa final SI'!$A$34),"")</f>
        <v/>
      </c>
      <c r="Y16" s="598"/>
      <c r="Z16" s="598" t="str">
        <f>IF(AND('Mapa final SI'!$L$40="Alta",'Mapa final SI'!$P$40="Moderado"),CONCATENATE("R",'Mapa final SI'!$A$40),"")</f>
        <v/>
      </c>
      <c r="AA16" s="600"/>
      <c r="AB16" s="597" t="str">
        <f>IF(AND('Mapa final SI'!$L$28="Alta",'Mapa final SI'!$P$28="Mayor"),CONCATENATE("R",'Mapa final SI'!$A$28),"")</f>
        <v/>
      </c>
      <c r="AC16" s="598"/>
      <c r="AD16" s="598" t="str">
        <f>IF(AND('Mapa final SI'!$L$34="Alta",'Mapa final SI'!$P$34="Mayor"),CONCATENATE("R",'Mapa final SI'!$A$34),"")</f>
        <v/>
      </c>
      <c r="AE16" s="598"/>
      <c r="AF16" s="598" t="str">
        <f>IF(AND('Mapa final SI'!$L$40="Alta",'Mapa final SI'!$P$40="Mayor"),CONCATENATE("R",'Mapa final SI'!$A$40),"")</f>
        <v/>
      </c>
      <c r="AG16" s="600"/>
      <c r="AH16" s="603" t="str">
        <f>IF(AND('Mapa final SI'!$L$28="Alta",'Mapa final SI'!$P$28="Catastrófico"),CONCATENATE("R",'Mapa final SI'!$A$28),"")</f>
        <v/>
      </c>
      <c r="AI16" s="604"/>
      <c r="AJ16" s="604" t="str">
        <f>IF(AND('Mapa final SI'!$L$34="Alta",'Mapa final SI'!$P$34="Catastrófico"),CONCATENATE("R",'Mapa final SI'!$A$34),"")</f>
        <v/>
      </c>
      <c r="AK16" s="604"/>
      <c r="AL16" s="604" t="str">
        <f>IF(AND('Mapa final SI'!$L$40="Alta",'Mapa final SI'!$P$40="Catastrófico"),CONCATENATE("R",'Mapa final SI'!$A$40),"")</f>
        <v/>
      </c>
      <c r="AM16" s="606"/>
      <c r="AN16" s="15"/>
      <c r="AO16" s="628"/>
      <c r="AP16" s="629"/>
      <c r="AQ16" s="629"/>
      <c r="AR16" s="629"/>
      <c r="AS16" s="629"/>
      <c r="AT16" s="63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4"/>
      <c r="C17" s="584"/>
      <c r="D17" s="585"/>
      <c r="E17" s="589"/>
      <c r="F17" s="590"/>
      <c r="G17" s="590"/>
      <c r="H17" s="590"/>
      <c r="I17" s="590"/>
      <c r="J17" s="620"/>
      <c r="K17" s="621"/>
      <c r="L17" s="621"/>
      <c r="M17" s="621"/>
      <c r="N17" s="621"/>
      <c r="O17" s="623"/>
      <c r="P17" s="620"/>
      <c r="Q17" s="621"/>
      <c r="R17" s="621"/>
      <c r="S17" s="621"/>
      <c r="T17" s="621"/>
      <c r="U17" s="623"/>
      <c r="V17" s="597"/>
      <c r="W17" s="598"/>
      <c r="X17" s="598"/>
      <c r="Y17" s="598"/>
      <c r="Z17" s="598"/>
      <c r="AA17" s="600"/>
      <c r="AB17" s="597"/>
      <c r="AC17" s="598"/>
      <c r="AD17" s="598"/>
      <c r="AE17" s="598"/>
      <c r="AF17" s="598"/>
      <c r="AG17" s="600"/>
      <c r="AH17" s="603"/>
      <c r="AI17" s="604"/>
      <c r="AJ17" s="604"/>
      <c r="AK17" s="604"/>
      <c r="AL17" s="604"/>
      <c r="AM17" s="606"/>
      <c r="AN17" s="15"/>
      <c r="AO17" s="628"/>
      <c r="AP17" s="629"/>
      <c r="AQ17" s="629"/>
      <c r="AR17" s="629"/>
      <c r="AS17" s="629"/>
      <c r="AT17" s="63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4"/>
      <c r="C18" s="584"/>
      <c r="D18" s="585"/>
      <c r="E18" s="589"/>
      <c r="F18" s="590"/>
      <c r="G18" s="590"/>
      <c r="H18" s="590"/>
      <c r="I18" s="590"/>
      <c r="J18" s="620" t="str">
        <f>IF(AND('Mapa final SI'!$L$46="Alta",'Mapa final SI'!$P$46="Leve"),CONCATENATE("R",'Mapa final SI'!$A$46),"")</f>
        <v/>
      </c>
      <c r="K18" s="621"/>
      <c r="L18" s="621" t="str">
        <f>IF(AND('Mapa final SI'!$L$52="Alta",'Mapa final SI'!$P$52="Leve"),CONCATENATE("R",'Mapa final SI'!$A$52),"")</f>
        <v/>
      </c>
      <c r="M18" s="621"/>
      <c r="N18" s="621" t="str">
        <f>IF(AND('Mapa final SI'!$L$58="Alta",'Mapa final SI'!$P$58="Leve"),CONCATENATE("R",'Mapa final SI'!$A$58),"")</f>
        <v/>
      </c>
      <c r="O18" s="623"/>
      <c r="P18" s="620" t="str">
        <f>IF(AND('Mapa final SI'!$L$46="Alta",'Mapa final SI'!$P$46="Menor"),CONCATENATE("R",'Mapa final SI'!$A$46),"")</f>
        <v/>
      </c>
      <c r="Q18" s="621"/>
      <c r="R18" s="621" t="str">
        <f>IF(AND('Mapa final SI'!$L$52="Alta",'Mapa final SI'!$P$52="Menor"),CONCATENATE("R",'Mapa final SI'!$A$52),"")</f>
        <v/>
      </c>
      <c r="S18" s="621"/>
      <c r="T18" s="621" t="str">
        <f>IF(AND('Mapa final SI'!$L$58="Alta",'Mapa final SI'!$P$58="Menor"),CONCATENATE("R",'Mapa final SI'!$A$58),"")</f>
        <v/>
      </c>
      <c r="U18" s="623"/>
      <c r="V18" s="597" t="str">
        <f>IF(AND('Mapa final SI'!$L$46="Alta",'Mapa final SI'!$P$46="Moderado"),CONCATENATE("R",'Mapa final SI'!$A$46),"")</f>
        <v/>
      </c>
      <c r="W18" s="598"/>
      <c r="X18" s="598" t="str">
        <f>IF(AND('Mapa final SI'!$L$52="Alta",'Mapa final SI'!$P$52="Moderado"),CONCATENATE("R",'Mapa final SI'!$A$52),"")</f>
        <v/>
      </c>
      <c r="Y18" s="598"/>
      <c r="Z18" s="598" t="str">
        <f>IF(AND('Mapa final SI'!$L$58="Alta",'Mapa final SI'!$P$58="Moderado"),CONCATENATE("R",'Mapa final SI'!$A$58),"")</f>
        <v/>
      </c>
      <c r="AA18" s="600"/>
      <c r="AB18" s="597" t="str">
        <f>IF(AND('Mapa final SI'!$L$46="Alta",'Mapa final SI'!$P$46="Mayor"),CONCATENATE("R",'Mapa final SI'!$A$46),"")</f>
        <v/>
      </c>
      <c r="AC18" s="598"/>
      <c r="AD18" s="598" t="str">
        <f>IF(AND('Mapa final SI'!$L$52="Alta",'Mapa final SI'!$P$52="Mayor"),CONCATENATE("R",'Mapa final SI'!$A$52),"")</f>
        <v/>
      </c>
      <c r="AE18" s="598"/>
      <c r="AF18" s="598" t="str">
        <f>IF(AND('Mapa final SI'!$L$58="Alta",'Mapa final SI'!$P$58="Mayor"),CONCATENATE("R",'Mapa final SI'!$A$58),"")</f>
        <v/>
      </c>
      <c r="AG18" s="600"/>
      <c r="AH18" s="603" t="str">
        <f>IF(AND('Mapa final SI'!$L$46="Alta",'Mapa final SI'!$P$46="Catastrófico"),CONCATENATE("R",'Mapa final SI'!$A$46),"")</f>
        <v/>
      </c>
      <c r="AI18" s="604"/>
      <c r="AJ18" s="604" t="str">
        <f>IF(AND('Mapa final SI'!$L$52="Alta",'Mapa final SI'!$P$52="Catastrófico"),CONCATENATE("R",'Mapa final SI'!$A$52),"")</f>
        <v/>
      </c>
      <c r="AK18" s="604"/>
      <c r="AL18" s="604" t="str">
        <f>IF(AND('Mapa final SI'!$L$58="Alta",'Mapa final SI'!$P$58="Catastrófico"),CONCATENATE("R",'Mapa final SI'!$A$58),"")</f>
        <v/>
      </c>
      <c r="AM18" s="606"/>
      <c r="AN18" s="15"/>
      <c r="AO18" s="628"/>
      <c r="AP18" s="629"/>
      <c r="AQ18" s="629"/>
      <c r="AR18" s="629"/>
      <c r="AS18" s="629"/>
      <c r="AT18" s="63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4"/>
      <c r="C19" s="584"/>
      <c r="D19" s="585"/>
      <c r="E19" s="589"/>
      <c r="F19" s="590"/>
      <c r="G19" s="590"/>
      <c r="H19" s="590"/>
      <c r="I19" s="590"/>
      <c r="J19" s="620"/>
      <c r="K19" s="621"/>
      <c r="L19" s="621"/>
      <c r="M19" s="621"/>
      <c r="N19" s="621"/>
      <c r="O19" s="623"/>
      <c r="P19" s="620"/>
      <c r="Q19" s="621"/>
      <c r="R19" s="621"/>
      <c r="S19" s="621"/>
      <c r="T19" s="621"/>
      <c r="U19" s="623"/>
      <c r="V19" s="597"/>
      <c r="W19" s="598"/>
      <c r="X19" s="598"/>
      <c r="Y19" s="598"/>
      <c r="Z19" s="598"/>
      <c r="AA19" s="600"/>
      <c r="AB19" s="597"/>
      <c r="AC19" s="598"/>
      <c r="AD19" s="598"/>
      <c r="AE19" s="598"/>
      <c r="AF19" s="598"/>
      <c r="AG19" s="600"/>
      <c r="AH19" s="603"/>
      <c r="AI19" s="604"/>
      <c r="AJ19" s="604"/>
      <c r="AK19" s="604"/>
      <c r="AL19" s="604"/>
      <c r="AM19" s="606"/>
      <c r="AN19" s="15"/>
      <c r="AO19" s="628"/>
      <c r="AP19" s="629"/>
      <c r="AQ19" s="629"/>
      <c r="AR19" s="629"/>
      <c r="AS19" s="629"/>
      <c r="AT19" s="63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4"/>
      <c r="C20" s="584"/>
      <c r="D20" s="585"/>
      <c r="E20" s="589"/>
      <c r="F20" s="590"/>
      <c r="G20" s="590"/>
      <c r="H20" s="590"/>
      <c r="I20" s="590"/>
      <c r="J20" s="620" t="str">
        <f>IF(AND('Mapa final SI'!$L$64="Alta",'Mapa final SI'!$P$64="Leve"),CONCATENATE("R",'Mapa final SI'!$A$64),"")</f>
        <v/>
      </c>
      <c r="K20" s="621"/>
      <c r="L20" s="621" t="str">
        <f>IF(AND('Mapa final SI'!$L$70="Alta",'Mapa final SI'!$P$70="Leve"),CONCATENATE("R",'Mapa final SI'!$A$70),"")</f>
        <v/>
      </c>
      <c r="M20" s="621"/>
      <c r="N20" s="621" t="str">
        <f>IF(AND('Mapa final SI'!$L$76="Alta",'Mapa final SI'!$P$76="Leve"),CONCATENATE("R",'Mapa final SI'!$A$76),"")</f>
        <v/>
      </c>
      <c r="O20" s="623"/>
      <c r="P20" s="620" t="str">
        <f>IF(AND('Mapa final SI'!$L$64="Alta",'Mapa final SI'!$P$64="Menor"),CONCATENATE("R",'Mapa final SI'!$A$64),"")</f>
        <v/>
      </c>
      <c r="Q20" s="621"/>
      <c r="R20" s="621" t="str">
        <f>IF(AND('Mapa final SI'!$L$70="Alta",'Mapa final SI'!$P$70="Menor"),CONCATENATE("R",'Mapa final SI'!$A$70),"")</f>
        <v/>
      </c>
      <c r="S20" s="621"/>
      <c r="T20" s="621" t="str">
        <f>IF(AND('Mapa final SI'!$L$76="Alta",'Mapa final SI'!$P$76="Menor"),CONCATENATE("R",'Mapa final SI'!$A$76),"")</f>
        <v/>
      </c>
      <c r="U20" s="623"/>
      <c r="V20" s="597" t="str">
        <f>IF(AND('Mapa final SI'!$L$64="Alta",'Mapa final SI'!$P$64="Moderado"),CONCATENATE("R",'Mapa final SI'!$A$64),"")</f>
        <v/>
      </c>
      <c r="W20" s="598"/>
      <c r="X20" s="598" t="str">
        <f>IF(AND('Mapa final SI'!$L$70="Alta",'Mapa final SI'!$P$70="Moderado"),CONCATENATE("R",'Mapa final SI'!$A$70),"")</f>
        <v/>
      </c>
      <c r="Y20" s="598"/>
      <c r="Z20" s="598" t="str">
        <f>IF(AND('Mapa final SI'!$L$76="Alta",'Mapa final SI'!$P$76="Moderado"),CONCATENATE("R",'Mapa final SI'!$A$76),"")</f>
        <v/>
      </c>
      <c r="AA20" s="600"/>
      <c r="AB20" s="597" t="str">
        <f>IF(AND('Mapa final SI'!$L$64="Alta",'Mapa final SI'!$P$64="Mayor"),CONCATENATE("R",'Mapa final SI'!$A$64),"")</f>
        <v/>
      </c>
      <c r="AC20" s="598"/>
      <c r="AD20" s="598" t="str">
        <f>IF(AND('Mapa final SI'!$L$70="Alta",'Mapa final SI'!$P$70="Mayor"),CONCATENATE("R",'Mapa final SI'!$A$70),"")</f>
        <v/>
      </c>
      <c r="AE20" s="598"/>
      <c r="AF20" s="598" t="str">
        <f>IF(AND('Mapa final SI'!$L$76="Alta",'Mapa final SI'!$P$76="Mayor"),CONCATENATE("R",'Mapa final SI'!$A$76),"")</f>
        <v/>
      </c>
      <c r="AG20" s="600"/>
      <c r="AH20" s="603" t="str">
        <f>IF(AND('Mapa final SI'!$L$64="Alta",'Mapa final SI'!$P$64="Catastrófico"),CONCATENATE("R",'Mapa final SI'!$A$64),"")</f>
        <v/>
      </c>
      <c r="AI20" s="604"/>
      <c r="AJ20" s="604" t="str">
        <f>IF(AND('Mapa final SI'!$L$70="Alta",'Mapa final SI'!$P$70="Catastrófico"),CONCATENATE("R",'Mapa final SI'!$A$70),"")</f>
        <v/>
      </c>
      <c r="AK20" s="604"/>
      <c r="AL20" s="604" t="str">
        <f>IF(AND('Mapa final SI'!$L$76="Alta",'Mapa final SI'!$P$76="Catastrófico"),CONCATENATE("R",'Mapa final SI'!$A$76),"")</f>
        <v/>
      </c>
      <c r="AM20" s="606"/>
      <c r="AN20" s="15"/>
      <c r="AO20" s="628"/>
      <c r="AP20" s="629"/>
      <c r="AQ20" s="629"/>
      <c r="AR20" s="629"/>
      <c r="AS20" s="629"/>
      <c r="AT20" s="63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4"/>
      <c r="C21" s="584"/>
      <c r="D21" s="585"/>
      <c r="E21" s="592"/>
      <c r="F21" s="593"/>
      <c r="G21" s="593"/>
      <c r="H21" s="593"/>
      <c r="I21" s="593"/>
      <c r="J21" s="637"/>
      <c r="K21" s="638"/>
      <c r="L21" s="638"/>
      <c r="M21" s="638"/>
      <c r="N21" s="638"/>
      <c r="O21" s="639"/>
      <c r="P21" s="637"/>
      <c r="Q21" s="638"/>
      <c r="R21" s="638"/>
      <c r="S21" s="638"/>
      <c r="T21" s="638"/>
      <c r="U21" s="639"/>
      <c r="V21" s="634"/>
      <c r="W21" s="635"/>
      <c r="X21" s="635"/>
      <c r="Y21" s="635"/>
      <c r="Z21" s="635"/>
      <c r="AA21" s="636"/>
      <c r="AB21" s="634"/>
      <c r="AC21" s="635"/>
      <c r="AD21" s="635"/>
      <c r="AE21" s="635"/>
      <c r="AF21" s="635"/>
      <c r="AG21" s="636"/>
      <c r="AH21" s="624"/>
      <c r="AI21" s="616"/>
      <c r="AJ21" s="616"/>
      <c r="AK21" s="616"/>
      <c r="AL21" s="616"/>
      <c r="AM21" s="617"/>
      <c r="AN21" s="15"/>
      <c r="AO21" s="631"/>
      <c r="AP21" s="632"/>
      <c r="AQ21" s="632"/>
      <c r="AR21" s="632"/>
      <c r="AS21" s="632"/>
      <c r="AT21" s="63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4"/>
      <c r="C22" s="584"/>
      <c r="D22" s="585"/>
      <c r="E22" s="586" t="s">
        <v>1061</v>
      </c>
      <c r="F22" s="587"/>
      <c r="G22" s="587"/>
      <c r="H22" s="587"/>
      <c r="I22" s="588"/>
      <c r="J22" s="618" t="str">
        <f>IF(AND('Mapa final SI'!$L$10="Media",'Mapa final SI'!$P$10="Leve"),CONCATENATE("R",'Mapa final SI'!$A$10),"")</f>
        <v/>
      </c>
      <c r="K22" s="619"/>
      <c r="L22" s="619" t="str">
        <f>IF(AND('Mapa final SI'!$L$16="Media",'Mapa final SI'!$P$16="Leve"),CONCATENATE("R",'Mapa final SI'!$A$16),"")</f>
        <v/>
      </c>
      <c r="M22" s="619"/>
      <c r="N22" s="619" t="str">
        <f>IF(AND('Mapa final SI'!$L$22="Media",'Mapa final SI'!$P$22="Leve"),CONCATENATE("R",'Mapa final SI'!$A$22),"")</f>
        <v/>
      </c>
      <c r="O22" s="622"/>
      <c r="P22" s="618" t="str">
        <f>IF(AND('Mapa final SI'!$L$10="Media",'Mapa final SI'!$P$10="Menor"),CONCATENATE("R",'Mapa final SI'!$A$10),"")</f>
        <v/>
      </c>
      <c r="Q22" s="619"/>
      <c r="R22" s="619" t="str">
        <f>IF(AND('Mapa final SI'!$L$16="Media",'Mapa final SI'!$P$16="Menor"),CONCATENATE("R",'Mapa final SI'!$A$16),"")</f>
        <v/>
      </c>
      <c r="S22" s="619"/>
      <c r="T22" s="619" t="str">
        <f>IF(AND('Mapa final SI'!$L$22="Media",'Mapa final SI'!$P$22="Menor"),CONCATENATE("R",'Mapa final SI'!$A$22),"")</f>
        <v/>
      </c>
      <c r="U22" s="622"/>
      <c r="V22" s="618" t="str">
        <f>IF(AND('Mapa final SI'!$L$10="Media",'Mapa final SI'!$P$10="Moderado"),CONCATENATE("R",'Mapa final SI'!$A$10),"")</f>
        <v/>
      </c>
      <c r="W22" s="619"/>
      <c r="X22" s="619" t="str">
        <f>IF(AND('Mapa final SI'!$L$16="Media",'Mapa final SI'!$P$16="Moderado"),CONCATENATE("R",'Mapa final SI'!$A$16),"")</f>
        <v/>
      </c>
      <c r="Y22" s="619"/>
      <c r="Z22" s="619" t="str">
        <f>IF(AND('Mapa final SI'!$L$22="Media",'Mapa final SI'!$P$22="Moderado"),CONCATENATE("R",'Mapa final SI'!$A$22),"")</f>
        <v/>
      </c>
      <c r="AA22" s="622"/>
      <c r="AB22" s="595" t="str">
        <f>IF(AND('Mapa final SI'!$L$10="Media",'Mapa final SI'!$P$10="Mayor"),CONCATENATE("R",'Mapa final SI'!$A$10),"")</f>
        <v/>
      </c>
      <c r="AC22" s="596"/>
      <c r="AD22" s="596" t="str">
        <f>IF(AND('Mapa final SI'!$L$16="Media",'Mapa final SI'!$P$16="Mayor"),CONCATENATE("R",'Mapa final SI'!$A$16),"")</f>
        <v/>
      </c>
      <c r="AE22" s="596"/>
      <c r="AF22" s="596" t="str">
        <f>IF(AND('Mapa final SI'!$L$22="Media",'Mapa final SI'!$P$22="Mayor"),CONCATENATE("R",'Mapa final SI'!$A$22),"")</f>
        <v/>
      </c>
      <c r="AG22" s="599"/>
      <c r="AH22" s="601" t="str">
        <f>IF(AND('Mapa final SI'!$L$10="Media",'Mapa final SI'!$P$10="Catastrófico"),CONCATENATE("R",'Mapa final SI'!$A$10),"")</f>
        <v/>
      </c>
      <c r="AI22" s="602"/>
      <c r="AJ22" s="602" t="str">
        <f>IF(AND('Mapa final SI'!$L$16="Media",'Mapa final SI'!$P$16="Catastrófico"),CONCATENATE("R",'Mapa final SI'!$A$16),"")</f>
        <v/>
      </c>
      <c r="AK22" s="602"/>
      <c r="AL22" s="602" t="str">
        <f>IF(AND('Mapa final SI'!$L$22="Media",'Mapa final SI'!$P$22="Catastrófico"),CONCATENATE("R",'Mapa final SI'!$A$22),"")</f>
        <v/>
      </c>
      <c r="AM22" s="605"/>
      <c r="AN22" s="15"/>
      <c r="AO22" s="640" t="s">
        <v>9</v>
      </c>
      <c r="AP22" s="641"/>
      <c r="AQ22" s="641"/>
      <c r="AR22" s="641"/>
      <c r="AS22" s="641"/>
      <c r="AT22" s="64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4"/>
      <c r="C23" s="584"/>
      <c r="D23" s="585"/>
      <c r="E23" s="589"/>
      <c r="F23" s="590"/>
      <c r="G23" s="590"/>
      <c r="H23" s="590"/>
      <c r="I23" s="591"/>
      <c r="J23" s="620"/>
      <c r="K23" s="621"/>
      <c r="L23" s="621"/>
      <c r="M23" s="621"/>
      <c r="N23" s="621"/>
      <c r="O23" s="623"/>
      <c r="P23" s="620"/>
      <c r="Q23" s="621"/>
      <c r="R23" s="621"/>
      <c r="S23" s="621"/>
      <c r="T23" s="621"/>
      <c r="U23" s="623"/>
      <c r="V23" s="620"/>
      <c r="W23" s="621"/>
      <c r="X23" s="621"/>
      <c r="Y23" s="621"/>
      <c r="Z23" s="621"/>
      <c r="AA23" s="623"/>
      <c r="AB23" s="597"/>
      <c r="AC23" s="598"/>
      <c r="AD23" s="598"/>
      <c r="AE23" s="598"/>
      <c r="AF23" s="598"/>
      <c r="AG23" s="600"/>
      <c r="AH23" s="603"/>
      <c r="AI23" s="604"/>
      <c r="AJ23" s="604"/>
      <c r="AK23" s="604"/>
      <c r="AL23" s="604"/>
      <c r="AM23" s="606"/>
      <c r="AN23" s="15"/>
      <c r="AO23" s="643"/>
      <c r="AP23" s="644"/>
      <c r="AQ23" s="644"/>
      <c r="AR23" s="644"/>
      <c r="AS23" s="644"/>
      <c r="AT23" s="64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4"/>
      <c r="C24" s="584"/>
      <c r="D24" s="585"/>
      <c r="E24" s="589"/>
      <c r="F24" s="590"/>
      <c r="G24" s="590"/>
      <c r="H24" s="590"/>
      <c r="I24" s="591"/>
      <c r="J24" s="620" t="str">
        <f>IF(AND('Mapa final SI'!$L$28="Media",'Mapa final SI'!$P$28="Leve"),CONCATENATE("R",'Mapa final SI'!$A$28),"")</f>
        <v/>
      </c>
      <c r="K24" s="621"/>
      <c r="L24" s="621" t="str">
        <f>IF(AND('Mapa final SI'!$L$34="Media",'Mapa final SI'!$P$34="Leve"),CONCATENATE("R",'Mapa final SI'!$A$34),"")</f>
        <v/>
      </c>
      <c r="M24" s="621"/>
      <c r="N24" s="621" t="str">
        <f>IF(AND('Mapa final SI'!$L$40="Media",'Mapa final SI'!$P$40="Leve"),CONCATENATE("R",'Mapa final SI'!$A$40),"")</f>
        <v/>
      </c>
      <c r="O24" s="623"/>
      <c r="P24" s="620" t="str">
        <f>IF(AND('Mapa final SI'!$L$28="Media",'Mapa final SI'!$P$28="Menor"),CONCATENATE("R",'Mapa final SI'!$A$28),"")</f>
        <v/>
      </c>
      <c r="Q24" s="621"/>
      <c r="R24" s="621" t="str">
        <f>IF(AND('Mapa final SI'!$L$34="Media",'Mapa final SI'!$P$34="Menor"),CONCATENATE("R",'Mapa final SI'!$A$34),"")</f>
        <v/>
      </c>
      <c r="S24" s="621"/>
      <c r="T24" s="621" t="str">
        <f>IF(AND('Mapa final SI'!$L$40="Media",'Mapa final SI'!$P$40="Menor"),CONCATENATE("R",'Mapa final SI'!$A$40),"")</f>
        <v/>
      </c>
      <c r="U24" s="623"/>
      <c r="V24" s="620" t="str">
        <f>IF(AND('Mapa final SI'!$L$28="Media",'Mapa final SI'!$P$28="Moderado"),CONCATENATE("R",'Mapa final SI'!$A$28),"")</f>
        <v/>
      </c>
      <c r="W24" s="621"/>
      <c r="X24" s="621" t="str">
        <f>IF(AND('Mapa final SI'!$L$34="Media",'Mapa final SI'!$P$34="Moderado"),CONCATENATE("R",'Mapa final SI'!$A$34),"")</f>
        <v/>
      </c>
      <c r="Y24" s="621"/>
      <c r="Z24" s="621" t="str">
        <f>IF(AND('Mapa final SI'!$L$40="Media",'Mapa final SI'!$P$40="Moderado"),CONCATENATE("R",'Mapa final SI'!$A$40),"")</f>
        <v/>
      </c>
      <c r="AA24" s="623"/>
      <c r="AB24" s="597" t="str">
        <f>IF(AND('Mapa final SI'!$L$28="Media",'Mapa final SI'!$P$28="Mayor"),CONCATENATE("R",'Mapa final SI'!$A$28),"")</f>
        <v/>
      </c>
      <c r="AC24" s="598"/>
      <c r="AD24" s="598" t="str">
        <f>IF(AND('Mapa final SI'!$L$34="Media",'Mapa final SI'!$P$34="Mayor"),CONCATENATE("R",'Mapa final SI'!$A$34),"")</f>
        <v/>
      </c>
      <c r="AE24" s="598"/>
      <c r="AF24" s="598" t="str">
        <f>IF(AND('Mapa final SI'!$L$40="Media",'Mapa final SI'!$P$40="Mayor"),CONCATENATE("R",'Mapa final SI'!$A$40),"")</f>
        <v/>
      </c>
      <c r="AG24" s="600"/>
      <c r="AH24" s="603" t="str">
        <f>IF(AND('Mapa final SI'!$L$28="Media",'Mapa final SI'!$P$28="Catastrófico"),CONCATENATE("R",'Mapa final SI'!$A$28),"")</f>
        <v/>
      </c>
      <c r="AI24" s="604"/>
      <c r="AJ24" s="604" t="str">
        <f>IF(AND('Mapa final SI'!$L$34="Media",'Mapa final SI'!$P$34="Catastrófico"),CONCATENATE("R",'Mapa final SI'!$A$34),"")</f>
        <v/>
      </c>
      <c r="AK24" s="604"/>
      <c r="AL24" s="604" t="str">
        <f>IF(AND('Mapa final SI'!$L$40="Media",'Mapa final SI'!$P$40="Catastrófico"),CONCATENATE("R",'Mapa final SI'!$A$40),"")</f>
        <v/>
      </c>
      <c r="AM24" s="606"/>
      <c r="AN24" s="15"/>
      <c r="AO24" s="643"/>
      <c r="AP24" s="644"/>
      <c r="AQ24" s="644"/>
      <c r="AR24" s="644"/>
      <c r="AS24" s="644"/>
      <c r="AT24" s="64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4"/>
      <c r="C25" s="584"/>
      <c r="D25" s="585"/>
      <c r="E25" s="589"/>
      <c r="F25" s="590"/>
      <c r="G25" s="590"/>
      <c r="H25" s="590"/>
      <c r="I25" s="591"/>
      <c r="J25" s="620"/>
      <c r="K25" s="621"/>
      <c r="L25" s="621"/>
      <c r="M25" s="621"/>
      <c r="N25" s="621"/>
      <c r="O25" s="623"/>
      <c r="P25" s="620"/>
      <c r="Q25" s="621"/>
      <c r="R25" s="621"/>
      <c r="S25" s="621"/>
      <c r="T25" s="621"/>
      <c r="U25" s="623"/>
      <c r="V25" s="620"/>
      <c r="W25" s="621"/>
      <c r="X25" s="621"/>
      <c r="Y25" s="621"/>
      <c r="Z25" s="621"/>
      <c r="AA25" s="623"/>
      <c r="AB25" s="597"/>
      <c r="AC25" s="598"/>
      <c r="AD25" s="598"/>
      <c r="AE25" s="598"/>
      <c r="AF25" s="598"/>
      <c r="AG25" s="600"/>
      <c r="AH25" s="603"/>
      <c r="AI25" s="604"/>
      <c r="AJ25" s="604"/>
      <c r="AK25" s="604"/>
      <c r="AL25" s="604"/>
      <c r="AM25" s="606"/>
      <c r="AN25" s="15"/>
      <c r="AO25" s="643"/>
      <c r="AP25" s="644"/>
      <c r="AQ25" s="644"/>
      <c r="AR25" s="644"/>
      <c r="AS25" s="644"/>
      <c r="AT25" s="64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4"/>
      <c r="C26" s="584"/>
      <c r="D26" s="585"/>
      <c r="E26" s="589"/>
      <c r="F26" s="590"/>
      <c r="G26" s="590"/>
      <c r="H26" s="590"/>
      <c r="I26" s="591"/>
      <c r="J26" s="620" t="str">
        <f>IF(AND('Mapa final SI'!$L$46="Media",'Mapa final SI'!$P$46="Leve"),CONCATENATE("R",'Mapa final SI'!$A$46),"")</f>
        <v/>
      </c>
      <c r="K26" s="621"/>
      <c r="L26" s="621" t="str">
        <f>IF(AND('Mapa final SI'!$L$52="Media",'Mapa final SI'!$P$52="Leve"),CONCATENATE("R",'Mapa final SI'!$A$52),"")</f>
        <v/>
      </c>
      <c r="M26" s="621"/>
      <c r="N26" s="621" t="str">
        <f>IF(AND('Mapa final SI'!$L$58="Media",'Mapa final SI'!$P$58="Leve"),CONCATENATE("R",'Mapa final SI'!$A$58),"")</f>
        <v/>
      </c>
      <c r="O26" s="623"/>
      <c r="P26" s="620" t="str">
        <f>IF(AND('Mapa final SI'!$L$46="Media",'Mapa final SI'!$P$46="Menor"),CONCATENATE("R",'Mapa final SI'!$A$46),"")</f>
        <v/>
      </c>
      <c r="Q26" s="621"/>
      <c r="R26" s="621" t="str">
        <f>IF(AND('Mapa final SI'!$L$52="Media",'Mapa final SI'!$P$52="Menor"),CONCATENATE("R",'Mapa final SI'!$A$52),"")</f>
        <v/>
      </c>
      <c r="S26" s="621"/>
      <c r="T26" s="621" t="str">
        <f>IF(AND('Mapa final SI'!$L$58="Media",'Mapa final SI'!$P$58="Menor"),CONCATENATE("R",'Mapa final SI'!$A$58),"")</f>
        <v/>
      </c>
      <c r="U26" s="623"/>
      <c r="V26" s="620" t="str">
        <f>IF(AND('Mapa final SI'!$L$46="Media",'Mapa final SI'!$P$46="Moderado"),CONCATENATE("R",'Mapa final SI'!$A$46),"")</f>
        <v/>
      </c>
      <c r="W26" s="621"/>
      <c r="X26" s="621" t="str">
        <f>IF(AND('Mapa final SI'!$L$52="Media",'Mapa final SI'!$P$52="Moderado"),CONCATENATE("R",'Mapa final SI'!$A$52),"")</f>
        <v/>
      </c>
      <c r="Y26" s="621"/>
      <c r="Z26" s="621" t="str">
        <f>IF(AND('Mapa final SI'!$L$58="Media",'Mapa final SI'!$P$58="Moderado"),CONCATENATE("R",'Mapa final SI'!$A$58),"")</f>
        <v/>
      </c>
      <c r="AA26" s="623"/>
      <c r="AB26" s="597" t="str">
        <f>IF(AND('Mapa final SI'!$L$46="Media",'Mapa final SI'!$P$46="Mayor"),CONCATENATE("R",'Mapa final SI'!$A$46),"")</f>
        <v/>
      </c>
      <c r="AC26" s="598"/>
      <c r="AD26" s="598" t="str">
        <f>IF(AND('Mapa final SI'!$L$52="Media",'Mapa final SI'!$P$52="Mayor"),CONCATENATE("R",'Mapa final SI'!$A$52),"")</f>
        <v/>
      </c>
      <c r="AE26" s="598"/>
      <c r="AF26" s="598" t="str">
        <f>IF(AND('Mapa final SI'!$L$58="Media",'Mapa final SI'!$P$58="Mayor"),CONCATENATE("R",'Mapa final SI'!$A$58),"")</f>
        <v/>
      </c>
      <c r="AG26" s="600"/>
      <c r="AH26" s="603" t="str">
        <f>IF(AND('Mapa final SI'!$L$46="Media",'Mapa final SI'!$P$46="Catastrófico"),CONCATENATE("R",'Mapa final SI'!$A$46),"")</f>
        <v/>
      </c>
      <c r="AI26" s="604"/>
      <c r="AJ26" s="604" t="str">
        <f>IF(AND('Mapa final SI'!$L$52="Media",'Mapa final SI'!$P$52="Catastrófico"),CONCATENATE("R",'Mapa final SI'!$A$52),"")</f>
        <v/>
      </c>
      <c r="AK26" s="604"/>
      <c r="AL26" s="604" t="str">
        <f>IF(AND('Mapa final SI'!$L$58="Media",'Mapa final SI'!$P$58="Catastrófico"),CONCATENATE("R",'Mapa final SI'!$A$58),"")</f>
        <v/>
      </c>
      <c r="AM26" s="606"/>
      <c r="AN26" s="15"/>
      <c r="AO26" s="643"/>
      <c r="AP26" s="644"/>
      <c r="AQ26" s="644"/>
      <c r="AR26" s="644"/>
      <c r="AS26" s="644"/>
      <c r="AT26" s="64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4"/>
      <c r="C27" s="584"/>
      <c r="D27" s="585"/>
      <c r="E27" s="589"/>
      <c r="F27" s="590"/>
      <c r="G27" s="590"/>
      <c r="H27" s="590"/>
      <c r="I27" s="591"/>
      <c r="J27" s="620"/>
      <c r="K27" s="621"/>
      <c r="L27" s="621"/>
      <c r="M27" s="621"/>
      <c r="N27" s="621"/>
      <c r="O27" s="623"/>
      <c r="P27" s="620"/>
      <c r="Q27" s="621"/>
      <c r="R27" s="621"/>
      <c r="S27" s="621"/>
      <c r="T27" s="621"/>
      <c r="U27" s="623"/>
      <c r="V27" s="620"/>
      <c r="W27" s="621"/>
      <c r="X27" s="621"/>
      <c r="Y27" s="621"/>
      <c r="Z27" s="621"/>
      <c r="AA27" s="623"/>
      <c r="AB27" s="597"/>
      <c r="AC27" s="598"/>
      <c r="AD27" s="598"/>
      <c r="AE27" s="598"/>
      <c r="AF27" s="598"/>
      <c r="AG27" s="600"/>
      <c r="AH27" s="603"/>
      <c r="AI27" s="604"/>
      <c r="AJ27" s="604"/>
      <c r="AK27" s="604"/>
      <c r="AL27" s="604"/>
      <c r="AM27" s="606"/>
      <c r="AN27" s="15"/>
      <c r="AO27" s="643"/>
      <c r="AP27" s="644"/>
      <c r="AQ27" s="644"/>
      <c r="AR27" s="644"/>
      <c r="AS27" s="644"/>
      <c r="AT27" s="64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4"/>
      <c r="C28" s="584"/>
      <c r="D28" s="585"/>
      <c r="E28" s="589"/>
      <c r="F28" s="590"/>
      <c r="G28" s="590"/>
      <c r="H28" s="590"/>
      <c r="I28" s="591"/>
      <c r="J28" s="620" t="str">
        <f>IF(AND('Mapa final SI'!$L$64="Media",'Mapa final SI'!$P$64="Leve"),CONCATENATE("R",'Mapa final SI'!$A$64),"")</f>
        <v/>
      </c>
      <c r="K28" s="621"/>
      <c r="L28" s="621" t="str">
        <f>IF(AND('Mapa final SI'!$L$70="Media",'Mapa final SI'!$P$70="Leve"),CONCATENATE("R",'Mapa final SI'!$A$70),"")</f>
        <v/>
      </c>
      <c r="M28" s="621"/>
      <c r="N28" s="621" t="str">
        <f>IF(AND('Mapa final SI'!$L$76="Media",'Mapa final SI'!$P$76="Leve"),CONCATENATE("R",'Mapa final SI'!$A$76),"")</f>
        <v/>
      </c>
      <c r="O28" s="623"/>
      <c r="P28" s="620" t="str">
        <f>IF(AND('Mapa final SI'!$L$64="Media",'Mapa final SI'!$P$64="Menor"),CONCATENATE("R",'Mapa final SI'!$A$64),"")</f>
        <v/>
      </c>
      <c r="Q28" s="621"/>
      <c r="R28" s="621" t="str">
        <f>IF(AND('Mapa final SI'!$L$70="Media",'Mapa final SI'!$P$70="Menor"),CONCATENATE("R",'Mapa final SI'!$A$70),"")</f>
        <v/>
      </c>
      <c r="S28" s="621"/>
      <c r="T28" s="621" t="str">
        <f>IF(AND('Mapa final SI'!$L$76="Media",'Mapa final SI'!$P$76="Menor"),CONCATENATE("R",'Mapa final SI'!$A$76),"")</f>
        <v/>
      </c>
      <c r="U28" s="623"/>
      <c r="V28" s="620" t="str">
        <f>IF(AND('Mapa final SI'!$L$64="Media",'Mapa final SI'!$P$64="Moderado"),CONCATENATE("R",'Mapa final SI'!$A$64),"")</f>
        <v/>
      </c>
      <c r="W28" s="621"/>
      <c r="X28" s="621" t="str">
        <f>IF(AND('Mapa final SI'!$L$70="Media",'Mapa final SI'!$P$70="Moderado"),CONCATENATE("R",'Mapa final SI'!$A$70),"")</f>
        <v/>
      </c>
      <c r="Y28" s="621"/>
      <c r="Z28" s="621" t="str">
        <f>IF(AND('Mapa final SI'!$L$76="Media",'Mapa final SI'!$P$76="Moderado"),CONCATENATE("R",'Mapa final SI'!$A$76),"")</f>
        <v/>
      </c>
      <c r="AA28" s="623"/>
      <c r="AB28" s="597" t="str">
        <f>IF(AND('Mapa final SI'!$L$64="Media",'Mapa final SI'!$P$64="Mayor"),CONCATENATE("R",'Mapa final SI'!$A$64),"")</f>
        <v/>
      </c>
      <c r="AC28" s="598"/>
      <c r="AD28" s="598" t="str">
        <f>IF(AND('Mapa final SI'!$L$70="Media",'Mapa final SI'!$P$70="Mayor"),CONCATENATE("R",'Mapa final SI'!$A$70),"")</f>
        <v/>
      </c>
      <c r="AE28" s="598"/>
      <c r="AF28" s="598" t="str">
        <f>IF(AND('Mapa final SI'!$L$76="Media",'Mapa final SI'!$P$76="Mayor"),CONCATENATE("R",'Mapa final SI'!$A$76),"")</f>
        <v/>
      </c>
      <c r="AG28" s="600"/>
      <c r="AH28" s="603" t="str">
        <f>IF(AND('Mapa final SI'!$L$64="Media",'Mapa final SI'!$P$64="Catastrófico"),CONCATENATE("R",'Mapa final SI'!$A$64),"")</f>
        <v/>
      </c>
      <c r="AI28" s="604"/>
      <c r="AJ28" s="604" t="str">
        <f>IF(AND('Mapa final SI'!$L$70="Media",'Mapa final SI'!$P$70="Catastrófico"),CONCATENATE("R",'Mapa final SI'!$A$70),"")</f>
        <v/>
      </c>
      <c r="AK28" s="604"/>
      <c r="AL28" s="604" t="str">
        <f>IF(AND('Mapa final SI'!$L$76="Media",'Mapa final SI'!$P$76="Catastrófico"),CONCATENATE("R",'Mapa final SI'!$A$76),"")</f>
        <v/>
      </c>
      <c r="AM28" s="606"/>
      <c r="AN28" s="15"/>
      <c r="AO28" s="643"/>
      <c r="AP28" s="644"/>
      <c r="AQ28" s="644"/>
      <c r="AR28" s="644"/>
      <c r="AS28" s="644"/>
      <c r="AT28" s="64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4"/>
      <c r="C29" s="584"/>
      <c r="D29" s="585"/>
      <c r="E29" s="592"/>
      <c r="F29" s="593"/>
      <c r="G29" s="593"/>
      <c r="H29" s="593"/>
      <c r="I29" s="594"/>
      <c r="J29" s="620"/>
      <c r="K29" s="621"/>
      <c r="L29" s="621"/>
      <c r="M29" s="621"/>
      <c r="N29" s="621"/>
      <c r="O29" s="623"/>
      <c r="P29" s="637"/>
      <c r="Q29" s="638"/>
      <c r="R29" s="638"/>
      <c r="S29" s="638"/>
      <c r="T29" s="638"/>
      <c r="U29" s="639"/>
      <c r="V29" s="637"/>
      <c r="W29" s="638"/>
      <c r="X29" s="638"/>
      <c r="Y29" s="638"/>
      <c r="Z29" s="638"/>
      <c r="AA29" s="639"/>
      <c r="AB29" s="634"/>
      <c r="AC29" s="635"/>
      <c r="AD29" s="635"/>
      <c r="AE29" s="635"/>
      <c r="AF29" s="635"/>
      <c r="AG29" s="636"/>
      <c r="AH29" s="624"/>
      <c r="AI29" s="616"/>
      <c r="AJ29" s="616"/>
      <c r="AK29" s="616"/>
      <c r="AL29" s="616"/>
      <c r="AM29" s="617"/>
      <c r="AN29" s="15"/>
      <c r="AO29" s="646"/>
      <c r="AP29" s="647"/>
      <c r="AQ29" s="647"/>
      <c r="AR29" s="647"/>
      <c r="AS29" s="647"/>
      <c r="AT29" s="64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4"/>
      <c r="C30" s="584"/>
      <c r="D30" s="585"/>
      <c r="E30" s="586" t="s">
        <v>1062</v>
      </c>
      <c r="F30" s="587"/>
      <c r="G30" s="587"/>
      <c r="H30" s="587"/>
      <c r="I30" s="587"/>
      <c r="J30" s="649" t="str">
        <f>IF(AND('Mapa final'!$L$10="Baja",'Mapa final'!$P$10="Leve"),CONCATENATE("R",'Mapa final'!$A$10),"")</f>
        <v/>
      </c>
      <c r="K30" s="650"/>
      <c r="L30" s="650" t="str">
        <f>IF(AND('Mapa final SI'!$L$16="Baja",'Mapa final SI'!$P$16="Leve"),CONCATENATE("R",'Mapa final SI'!$A$16),"")</f>
        <v/>
      </c>
      <c r="M30" s="650"/>
      <c r="N30" s="650" t="str">
        <f>IF(AND('Mapa final SI'!$L$22="Baja",'Mapa final SI'!$P$22="Leve"),CONCATENATE("R",'Mapa final SI'!$A$22),"")</f>
        <v/>
      </c>
      <c r="O30" s="653"/>
      <c r="P30" s="619" t="str">
        <f>IF(AND('Mapa final SI'!$L$10="Baja",'Mapa final SI'!$P$10="Menor"),CONCATENATE("R",'Mapa final SI'!$A$10),"")</f>
        <v/>
      </c>
      <c r="Q30" s="619"/>
      <c r="R30" s="619" t="str">
        <f>IF(AND('Mapa final SI'!$L$16="Baja",'Mapa final SI'!$P$16="Menor"),CONCATENATE("R",'Mapa final SI'!$A$16),"")</f>
        <v/>
      </c>
      <c r="S30" s="619"/>
      <c r="T30" s="619" t="str">
        <f>IF(AND('Mapa final SI'!$L$22="Baja",'Mapa final SI'!$P$22="Menor"),CONCATENATE("R",'Mapa final SI'!$A$22),"")</f>
        <v/>
      </c>
      <c r="U30" s="622"/>
      <c r="V30" s="618" t="str">
        <f>IF(AND('Mapa final SI'!$L$10="Baja",'Mapa final SI'!$P$10="Moderado"),CONCATENATE("R",'Mapa final SI'!$A$10),"")</f>
        <v/>
      </c>
      <c r="W30" s="619"/>
      <c r="X30" s="619" t="str">
        <f>IF(AND('Mapa final SI'!$L$16="Baja",'Mapa final SI'!$P$16="Moderado"),CONCATENATE("R",'Mapa final SI'!$A$16),"")</f>
        <v/>
      </c>
      <c r="Y30" s="619"/>
      <c r="Z30" s="619" t="str">
        <f>IF(AND('Mapa final SI'!$L$22="Baja",'Mapa final SI'!$P$22="Moderado"),CONCATENATE("R",'Mapa final SI'!$A$22),"")</f>
        <v/>
      </c>
      <c r="AA30" s="622"/>
      <c r="AB30" s="595" t="str">
        <f>IF(AND('Mapa final SI'!$L$10="Baja",'Mapa final SI'!$P$10="Mayor"),CONCATENATE("R",'Mapa final SI'!$A$10),"")</f>
        <v/>
      </c>
      <c r="AC30" s="596"/>
      <c r="AD30" s="596" t="str">
        <f>IF(AND('Mapa final SI'!$L$16="Baja",'Mapa final SI'!$P$16="Mayor"),CONCATENATE("R",'Mapa final SI'!$A$16),"")</f>
        <v/>
      </c>
      <c r="AE30" s="596"/>
      <c r="AF30" s="596" t="str">
        <f>IF(AND('Mapa final SI'!$L$22="Baja",'Mapa final SI'!$P$22="Mayor"),CONCATENATE("R",'Mapa final SI'!$A$22),"")</f>
        <v/>
      </c>
      <c r="AG30" s="599"/>
      <c r="AH30" s="601" t="str">
        <f>IF(AND('Mapa final SI'!$L$10="Baja",'Mapa final SI'!$P$10="Catastrófico"),CONCATENATE("R",'Mapa final SI'!$A$10),"")</f>
        <v/>
      </c>
      <c r="AI30" s="602"/>
      <c r="AJ30" s="602" t="str">
        <f>IF(AND('Mapa final SI'!$L$16="Baja",'Mapa final SI'!$P$16="Catastrófico"),CONCATENATE("R",'Mapa final SI'!$A$16),"")</f>
        <v/>
      </c>
      <c r="AK30" s="602"/>
      <c r="AL30" s="602" t="str">
        <f>IF(AND('Mapa final SI'!$L$22="Baja",'Mapa final SI'!$P$22="Catastrófico"),CONCATENATE("R",'Mapa final SI'!$A$22),"")</f>
        <v/>
      </c>
      <c r="AM30" s="605"/>
      <c r="AN30" s="15"/>
      <c r="AO30" s="655" t="s">
        <v>1063</v>
      </c>
      <c r="AP30" s="656"/>
      <c r="AQ30" s="656"/>
      <c r="AR30" s="656"/>
      <c r="AS30" s="656"/>
      <c r="AT30" s="6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4"/>
      <c r="C31" s="584"/>
      <c r="D31" s="585"/>
      <c r="E31" s="589"/>
      <c r="F31" s="590"/>
      <c r="G31" s="590"/>
      <c r="H31" s="590"/>
      <c r="I31" s="590"/>
      <c r="J31" s="651"/>
      <c r="K31" s="652"/>
      <c r="L31" s="652"/>
      <c r="M31" s="652"/>
      <c r="N31" s="652"/>
      <c r="O31" s="654"/>
      <c r="P31" s="621"/>
      <c r="Q31" s="621"/>
      <c r="R31" s="621"/>
      <c r="S31" s="621"/>
      <c r="T31" s="621"/>
      <c r="U31" s="623"/>
      <c r="V31" s="620"/>
      <c r="W31" s="621"/>
      <c r="X31" s="621"/>
      <c r="Y31" s="621"/>
      <c r="Z31" s="621"/>
      <c r="AA31" s="623"/>
      <c r="AB31" s="597"/>
      <c r="AC31" s="598"/>
      <c r="AD31" s="598"/>
      <c r="AE31" s="598"/>
      <c r="AF31" s="598"/>
      <c r="AG31" s="600"/>
      <c r="AH31" s="603"/>
      <c r="AI31" s="604"/>
      <c r="AJ31" s="604"/>
      <c r="AK31" s="604"/>
      <c r="AL31" s="604"/>
      <c r="AM31" s="606"/>
      <c r="AN31" s="15"/>
      <c r="AO31" s="658"/>
      <c r="AP31" s="659"/>
      <c r="AQ31" s="659"/>
      <c r="AR31" s="659"/>
      <c r="AS31" s="659"/>
      <c r="AT31" s="66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4"/>
      <c r="C32" s="584"/>
      <c r="D32" s="585"/>
      <c r="E32" s="589"/>
      <c r="F32" s="590"/>
      <c r="G32" s="590"/>
      <c r="H32" s="590"/>
      <c r="I32" s="590"/>
      <c r="J32" s="651" t="str">
        <f>IF(AND('Mapa final SI'!$L$28="Baja",'Mapa final SI'!$P$28="Leve"),CONCATENATE("R",'Mapa final SI'!$A$28),"")</f>
        <v/>
      </c>
      <c r="K32" s="652"/>
      <c r="L32" s="652" t="str">
        <f>IF(AND('Mapa final SI'!$L$34="Baja",'Mapa final SI'!$P$34="Leve"),CONCATENATE("R",'Mapa final SI'!$A$34),"")</f>
        <v/>
      </c>
      <c r="M32" s="652"/>
      <c r="N32" s="652" t="str">
        <f>IF(AND('Mapa final SI'!$L$40="Baja",'Mapa final SI'!$P$40="Leve"),CONCATENATE("R",'Mapa final SI'!$A$40),"")</f>
        <v/>
      </c>
      <c r="O32" s="654"/>
      <c r="P32" s="621" t="str">
        <f>IF(AND('Mapa final SI'!$L$28="Baja",'Mapa final SI'!$P$28="Menor"),CONCATENATE("R",'Mapa final SI'!$A$28),"")</f>
        <v/>
      </c>
      <c r="Q32" s="621"/>
      <c r="R32" s="621" t="str">
        <f>IF(AND('Mapa final SI'!$L$34="Baja",'Mapa final SI'!$P$34="Menor"),CONCATENATE("R",'Mapa final SI'!$A$34),"")</f>
        <v/>
      </c>
      <c r="S32" s="621"/>
      <c r="T32" s="621" t="str">
        <f>IF(AND('Mapa final SI'!$L$40="Baja",'Mapa final SI'!$P$40="Menor"),CONCATENATE("R",'Mapa final SI'!$A$40),"")</f>
        <v/>
      </c>
      <c r="U32" s="623"/>
      <c r="V32" s="620" t="str">
        <f>IF(AND('Mapa final SI'!$L$28="Baja",'Mapa final SI'!$P$28="Moderado"),CONCATENATE("R",'Mapa final SI'!$A$28),"")</f>
        <v/>
      </c>
      <c r="W32" s="621"/>
      <c r="X32" s="621" t="str">
        <f>IF(AND('Mapa final SI'!$L$34="Baja",'Mapa final SI'!$P$34="Moderado"),CONCATENATE("R",'Mapa final SI'!$A$34),"")</f>
        <v/>
      </c>
      <c r="Y32" s="621"/>
      <c r="Z32" s="621" t="str">
        <f>IF(AND('Mapa final SI'!$L$40="Baja",'Mapa final SI'!$P$40="Moderado"),CONCATENATE("R",'Mapa final SI'!$A$40),"")</f>
        <v/>
      </c>
      <c r="AA32" s="623"/>
      <c r="AB32" s="597" t="str">
        <f>IF(AND('Mapa final SI'!$L$28="Baja",'Mapa final SI'!$P$28="Mayor"),CONCATENATE("R",'Mapa final SI'!$A$28),"")</f>
        <v/>
      </c>
      <c r="AC32" s="598"/>
      <c r="AD32" s="598" t="str">
        <f>IF(AND('Mapa final SI'!$L$34="Baja",'Mapa final SI'!$P$34="Mayor"),CONCATENATE("R",'Mapa final SI'!$A$34),"")</f>
        <v/>
      </c>
      <c r="AE32" s="598"/>
      <c r="AF32" s="598" t="str">
        <f>IF(AND('Mapa final SI'!$L$40="Baja",'Mapa final SI'!$P$40="Mayor"),CONCATENATE("R",'Mapa final SI'!$A$40),"")</f>
        <v/>
      </c>
      <c r="AG32" s="600"/>
      <c r="AH32" s="603" t="str">
        <f>IF(AND('Mapa final SI'!$L$28="Baja",'Mapa final SI'!$P$28="Catastrófico"),CONCATENATE("R",'Mapa final SI'!$A$28),"")</f>
        <v/>
      </c>
      <c r="AI32" s="604"/>
      <c r="AJ32" s="604" t="str">
        <f>IF(AND('Mapa final SI'!$L$34="Baja",'Mapa final SI'!$P$34="Catastrófico"),CONCATENATE("R",'Mapa final SI'!$A$34),"")</f>
        <v/>
      </c>
      <c r="AK32" s="604"/>
      <c r="AL32" s="604" t="str">
        <f>IF(AND('Mapa final SI'!$L$40="Baja",'Mapa final SI'!$P$40="Catastrófico"),CONCATENATE("R",'Mapa final SI'!$A$40),"")</f>
        <v/>
      </c>
      <c r="AM32" s="606"/>
      <c r="AN32" s="15"/>
      <c r="AO32" s="658"/>
      <c r="AP32" s="659"/>
      <c r="AQ32" s="659"/>
      <c r="AR32" s="659"/>
      <c r="AS32" s="659"/>
      <c r="AT32" s="66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4"/>
      <c r="C33" s="584"/>
      <c r="D33" s="585"/>
      <c r="E33" s="589"/>
      <c r="F33" s="590"/>
      <c r="G33" s="590"/>
      <c r="H33" s="590"/>
      <c r="I33" s="590"/>
      <c r="J33" s="651"/>
      <c r="K33" s="652"/>
      <c r="L33" s="652"/>
      <c r="M33" s="652"/>
      <c r="N33" s="652"/>
      <c r="O33" s="654"/>
      <c r="P33" s="621"/>
      <c r="Q33" s="621"/>
      <c r="R33" s="621"/>
      <c r="S33" s="621"/>
      <c r="T33" s="621"/>
      <c r="U33" s="623"/>
      <c r="V33" s="620"/>
      <c r="W33" s="621"/>
      <c r="X33" s="621"/>
      <c r="Y33" s="621"/>
      <c r="Z33" s="621"/>
      <c r="AA33" s="623"/>
      <c r="AB33" s="597"/>
      <c r="AC33" s="598"/>
      <c r="AD33" s="598"/>
      <c r="AE33" s="598"/>
      <c r="AF33" s="598"/>
      <c r="AG33" s="600"/>
      <c r="AH33" s="603"/>
      <c r="AI33" s="604"/>
      <c r="AJ33" s="604"/>
      <c r="AK33" s="604"/>
      <c r="AL33" s="604"/>
      <c r="AM33" s="606"/>
      <c r="AN33" s="15"/>
      <c r="AO33" s="658"/>
      <c r="AP33" s="659"/>
      <c r="AQ33" s="659"/>
      <c r="AR33" s="659"/>
      <c r="AS33" s="659"/>
      <c r="AT33" s="66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4"/>
      <c r="C34" s="584"/>
      <c r="D34" s="585"/>
      <c r="E34" s="589"/>
      <c r="F34" s="590"/>
      <c r="G34" s="590"/>
      <c r="H34" s="590"/>
      <c r="I34" s="590"/>
      <c r="J34" s="651" t="str">
        <f>IF(AND('Mapa final SI'!$L$46="Baja",'Mapa final SI'!$P$46="Leve"),CONCATENATE("R",'Mapa final SI'!$A$46),"")</f>
        <v/>
      </c>
      <c r="K34" s="652"/>
      <c r="L34" s="652" t="str">
        <f>IF(AND('Mapa final SI'!$L$52="Baja",'Mapa final SI'!$P$52="Leve"),CONCATENATE("R",'Mapa final SI'!$A$52),"")</f>
        <v/>
      </c>
      <c r="M34" s="652"/>
      <c r="N34" s="652" t="str">
        <f>IF(AND('Mapa final SI'!$L$58="Baja",'Mapa final SI'!$P$58="Leve"),CONCATENATE("R",'Mapa final SI'!$A$58),"")</f>
        <v/>
      </c>
      <c r="O34" s="654"/>
      <c r="P34" s="621" t="str">
        <f>IF(AND('Mapa final SI'!$L$46="Baja",'Mapa final SI'!$P$46="Menor"),CONCATENATE("R",'Mapa final SI'!$A$46),"")</f>
        <v/>
      </c>
      <c r="Q34" s="621"/>
      <c r="R34" s="621" t="str">
        <f>IF(AND('Mapa final SI'!$L$52="Baja",'Mapa final SI'!$P$52="Menor"),CONCATENATE("R",'Mapa final SI'!$A$52),"")</f>
        <v/>
      </c>
      <c r="S34" s="621"/>
      <c r="T34" s="621" t="str">
        <f>IF(AND('Mapa final SI'!$L$58="Baja",'Mapa final SI'!$P$58="Menor"),CONCATENATE("R",'Mapa final SI'!$A$58),"")</f>
        <v/>
      </c>
      <c r="U34" s="623"/>
      <c r="V34" s="620" t="str">
        <f>IF(AND('Mapa final SI'!$L$46="Baja",'Mapa final SI'!$P$46="Moderado"),CONCATENATE("R",'Mapa final SI'!$A$46),"")</f>
        <v/>
      </c>
      <c r="W34" s="621"/>
      <c r="X34" s="621" t="str">
        <f>IF(AND('Mapa final SI'!$L$52="Baja",'Mapa final SI'!$P$52="Moderado"),CONCATENATE("R",'Mapa final SI'!$A$52),"")</f>
        <v/>
      </c>
      <c r="Y34" s="621"/>
      <c r="Z34" s="621" t="str">
        <f>IF(AND('Mapa final SI'!$L$58="Baja",'Mapa final SI'!$P$58="Moderado"),CONCATENATE("R",'Mapa final SI'!$A$58),"")</f>
        <v/>
      </c>
      <c r="AA34" s="623"/>
      <c r="AB34" s="597" t="str">
        <f>IF(AND('Mapa final SI'!$L$46="Baja",'Mapa final SI'!$P$46="Mayor"),CONCATENATE("R",'Mapa final SI'!$A$46),"")</f>
        <v/>
      </c>
      <c r="AC34" s="598"/>
      <c r="AD34" s="598" t="str">
        <f>IF(AND('Mapa final SI'!$L$52="Baja",'Mapa final SI'!$P$52="Mayor"),CONCATENATE("R",'Mapa final SI'!$A$52),"")</f>
        <v/>
      </c>
      <c r="AE34" s="598"/>
      <c r="AF34" s="598" t="str">
        <f>IF(AND('Mapa final SI'!$L$58="Baja",'Mapa final SI'!$P$58="Mayor"),CONCATENATE("R",'Mapa final SI'!$A$58),"")</f>
        <v/>
      </c>
      <c r="AG34" s="600"/>
      <c r="AH34" s="603" t="str">
        <f>IF(AND('Mapa final SI'!$L$46="Baja",'Mapa final SI'!$P$46="Catastrófico"),CONCATENATE("R",'Mapa final SI'!$A$46),"")</f>
        <v/>
      </c>
      <c r="AI34" s="604"/>
      <c r="AJ34" s="604" t="str">
        <f>IF(AND('Mapa final SI'!$L$52="Baja",'Mapa final SI'!$P$52="Catastrófico"),CONCATENATE("R",'Mapa final SI'!$A$52),"")</f>
        <v/>
      </c>
      <c r="AK34" s="604"/>
      <c r="AL34" s="604" t="str">
        <f>IF(AND('Mapa final SI'!$L$58="Baja",'Mapa final SI'!$P$58="Catastrófico"),CONCATENATE("R",'Mapa final SI'!$A$58),"")</f>
        <v/>
      </c>
      <c r="AM34" s="606"/>
      <c r="AN34" s="15"/>
      <c r="AO34" s="658"/>
      <c r="AP34" s="659"/>
      <c r="AQ34" s="659"/>
      <c r="AR34" s="659"/>
      <c r="AS34" s="659"/>
      <c r="AT34" s="66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4"/>
      <c r="C35" s="584"/>
      <c r="D35" s="585"/>
      <c r="E35" s="589"/>
      <c r="F35" s="590"/>
      <c r="G35" s="590"/>
      <c r="H35" s="590"/>
      <c r="I35" s="590"/>
      <c r="J35" s="651"/>
      <c r="K35" s="652"/>
      <c r="L35" s="652"/>
      <c r="M35" s="652"/>
      <c r="N35" s="652"/>
      <c r="O35" s="654"/>
      <c r="P35" s="621"/>
      <c r="Q35" s="621"/>
      <c r="R35" s="621"/>
      <c r="S35" s="621"/>
      <c r="T35" s="621"/>
      <c r="U35" s="623"/>
      <c r="V35" s="620"/>
      <c r="W35" s="621"/>
      <c r="X35" s="621"/>
      <c r="Y35" s="621"/>
      <c r="Z35" s="621"/>
      <c r="AA35" s="623"/>
      <c r="AB35" s="597"/>
      <c r="AC35" s="598"/>
      <c r="AD35" s="598"/>
      <c r="AE35" s="598"/>
      <c r="AF35" s="598"/>
      <c r="AG35" s="600"/>
      <c r="AH35" s="603"/>
      <c r="AI35" s="604"/>
      <c r="AJ35" s="604"/>
      <c r="AK35" s="604"/>
      <c r="AL35" s="604"/>
      <c r="AM35" s="606"/>
      <c r="AN35" s="15"/>
      <c r="AO35" s="658"/>
      <c r="AP35" s="659"/>
      <c r="AQ35" s="659"/>
      <c r="AR35" s="659"/>
      <c r="AS35" s="659"/>
      <c r="AT35" s="66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4"/>
      <c r="C36" s="584"/>
      <c r="D36" s="585"/>
      <c r="E36" s="589"/>
      <c r="F36" s="590"/>
      <c r="G36" s="590"/>
      <c r="H36" s="590"/>
      <c r="I36" s="590"/>
      <c r="J36" s="651" t="str">
        <f>IF(AND('Mapa final SI'!$L$64="Baja",'Mapa final SI'!$P$64="Leve"),CONCATENATE("R",'Mapa final SI'!$A$64),"")</f>
        <v/>
      </c>
      <c r="K36" s="652"/>
      <c r="L36" s="652" t="str">
        <f>IF(AND('Mapa final SI'!$L$70="Baja",'Mapa final SI'!$P$70="Leve"),CONCATENATE("R",'Mapa final SI'!$A$70),"")</f>
        <v/>
      </c>
      <c r="M36" s="652"/>
      <c r="N36" s="652" t="str">
        <f>IF(AND('Mapa final SI'!$L$76="Baja",'Mapa final SI'!$P$76="Leve"),CONCATENATE("R",'Mapa final SI'!$A$76),"")</f>
        <v/>
      </c>
      <c r="O36" s="654"/>
      <c r="P36" s="621" t="str">
        <f>IF(AND('Mapa final SI'!$L$64="Baja",'Mapa final SI'!$P$64="Menor"),CONCATENATE("R",'Mapa final SI'!$A$64),"")</f>
        <v/>
      </c>
      <c r="Q36" s="621"/>
      <c r="R36" s="621" t="str">
        <f>IF(AND('Mapa final SI'!$L$70="Baja",'Mapa final SI'!$P$70="Menor"),CONCATENATE("R",'Mapa final SI'!$A$70),"")</f>
        <v/>
      </c>
      <c r="S36" s="621"/>
      <c r="T36" s="621" t="str">
        <f>IF(AND('Mapa final SI'!$L$76="Baja",'Mapa final SI'!$P$76="Menor"),CONCATENATE("R",'Mapa final SI'!$A$76),"")</f>
        <v/>
      </c>
      <c r="U36" s="623"/>
      <c r="V36" s="620" t="str">
        <f>IF(AND('Mapa final SI'!$L$64="Baja",'Mapa final SI'!$P$64="Moderado"),CONCATENATE("R",'Mapa final SI'!$A$64),"")</f>
        <v/>
      </c>
      <c r="W36" s="621"/>
      <c r="X36" s="621" t="str">
        <f>IF(AND('Mapa final SI'!$L$70="Baja",'Mapa final SI'!$P$70="Moderado"),CONCATENATE("R",'Mapa final SI'!$A$70),"")</f>
        <v/>
      </c>
      <c r="Y36" s="621"/>
      <c r="Z36" s="621" t="str">
        <f>IF(AND('Mapa final SI'!$L$76="Baja",'Mapa final SI'!$P$76="Moderado"),CONCATENATE("R",'Mapa final SI'!$A$76),"")</f>
        <v/>
      </c>
      <c r="AA36" s="623"/>
      <c r="AB36" s="597" t="str">
        <f>IF(AND('Mapa final SI'!$L$64="Baja",'Mapa final SI'!$P$64="Mayor"),CONCATENATE("R",'Mapa final SI'!$A$64),"")</f>
        <v/>
      </c>
      <c r="AC36" s="598"/>
      <c r="AD36" s="598" t="str">
        <f>IF(AND('Mapa final SI'!$L$70="Baja",'Mapa final SI'!$P$70="Mayor"),CONCATENATE("R",'Mapa final SI'!$A$70),"")</f>
        <v/>
      </c>
      <c r="AE36" s="598"/>
      <c r="AF36" s="598" t="str">
        <f>IF(AND('Mapa final SI'!$L$76="Baja",'Mapa final SI'!$P$76="Mayor"),CONCATENATE("R",'Mapa final SI'!$A$76),"")</f>
        <v/>
      </c>
      <c r="AG36" s="600"/>
      <c r="AH36" s="603" t="str">
        <f>IF(AND('Mapa final SI'!$L$64="Baja",'Mapa final SI'!$P$64="Catastrófico"),CONCATENATE("R",'Mapa final SI'!$A$64),"")</f>
        <v/>
      </c>
      <c r="AI36" s="604"/>
      <c r="AJ36" s="604" t="str">
        <f>IF(AND('Mapa final SI'!$L$70="Baja",'Mapa final SI'!$P$70="Catastrófico"),CONCATENATE("R",'Mapa final SI'!$A$70),"")</f>
        <v/>
      </c>
      <c r="AK36" s="604"/>
      <c r="AL36" s="604" t="str">
        <f>IF(AND('Mapa final SI'!$L$76="Baja",'Mapa final SI'!$P$76="Catastrófico"),CONCATENATE("R",'Mapa final SI'!$A$76),"")</f>
        <v/>
      </c>
      <c r="AM36" s="606"/>
      <c r="AN36" s="15"/>
      <c r="AO36" s="658"/>
      <c r="AP36" s="659"/>
      <c r="AQ36" s="659"/>
      <c r="AR36" s="659"/>
      <c r="AS36" s="659"/>
      <c r="AT36" s="66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4"/>
      <c r="C37" s="584"/>
      <c r="D37" s="585"/>
      <c r="E37" s="592"/>
      <c r="F37" s="593"/>
      <c r="G37" s="593"/>
      <c r="H37" s="593"/>
      <c r="I37" s="593"/>
      <c r="J37" s="664"/>
      <c r="K37" s="665"/>
      <c r="L37" s="665"/>
      <c r="M37" s="665"/>
      <c r="N37" s="665"/>
      <c r="O37" s="666"/>
      <c r="P37" s="638"/>
      <c r="Q37" s="638"/>
      <c r="R37" s="638"/>
      <c r="S37" s="638"/>
      <c r="T37" s="638"/>
      <c r="U37" s="639"/>
      <c r="V37" s="637"/>
      <c r="W37" s="638"/>
      <c r="X37" s="638"/>
      <c r="Y37" s="638"/>
      <c r="Z37" s="638"/>
      <c r="AA37" s="639"/>
      <c r="AB37" s="634"/>
      <c r="AC37" s="635"/>
      <c r="AD37" s="635"/>
      <c r="AE37" s="635"/>
      <c r="AF37" s="635"/>
      <c r="AG37" s="636"/>
      <c r="AH37" s="624"/>
      <c r="AI37" s="616"/>
      <c r="AJ37" s="616"/>
      <c r="AK37" s="616"/>
      <c r="AL37" s="616"/>
      <c r="AM37" s="617"/>
      <c r="AN37" s="15"/>
      <c r="AO37" s="661"/>
      <c r="AP37" s="662"/>
      <c r="AQ37" s="662"/>
      <c r="AR37" s="662"/>
      <c r="AS37" s="662"/>
      <c r="AT37" s="66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4"/>
      <c r="C38" s="584"/>
      <c r="D38" s="585"/>
      <c r="E38" s="586" t="s">
        <v>1064</v>
      </c>
      <c r="F38" s="587"/>
      <c r="G38" s="587"/>
      <c r="H38" s="587"/>
      <c r="I38" s="588"/>
      <c r="J38" s="649" t="str">
        <f>IF(AND('Mapa final SI'!$L$10="Muy Baja",'Mapa final SI'!$P$10="Leve"),CONCATENATE("R",'Mapa final SI'!$A$10),"")</f>
        <v/>
      </c>
      <c r="K38" s="650"/>
      <c r="L38" s="650" t="str">
        <f>IF(AND('Mapa final SI'!$L$16="Muy Baja",'Mapa final SI'!$P$16="Leve"),CONCATENATE("R",'Mapa final SI'!$A$16),"")</f>
        <v/>
      </c>
      <c r="M38" s="650"/>
      <c r="N38" s="650" t="str">
        <f>IF(AND('Mapa final SI'!$L$22="Muy Baja",'Mapa final SI'!$P$22="Leve"),CONCATENATE("R",'Mapa final SI'!$A$22),"")</f>
        <v/>
      </c>
      <c r="O38" s="653"/>
      <c r="P38" s="649" t="str">
        <f>IF(AND('Mapa final SI'!$L$10="Muy Baja",'Mapa final SI'!$P$10="Menor"),CONCATENATE("R",'Mapa final SI'!$A$10),"")</f>
        <v/>
      </c>
      <c r="Q38" s="650"/>
      <c r="R38" s="650" t="str">
        <f>IF(AND('Mapa final SI'!$L$16="Muy Baja",'Mapa final SI'!$P$16="Menor"),CONCATENATE("R",'Mapa final SI'!$A$16),"")</f>
        <v/>
      </c>
      <c r="S38" s="650"/>
      <c r="T38" s="650" t="str">
        <f>IF(AND('Mapa final SI'!$L$22="Muy Baja",'Mapa final SI'!$P$22="Menor"),CONCATENATE("R",'Mapa final SI'!$A$22),"")</f>
        <v/>
      </c>
      <c r="U38" s="653"/>
      <c r="V38" s="618" t="str">
        <f>IF(AND('Mapa final SI'!$L$10="Muy Baja",'Mapa final SI'!$P$10="Moderado"),CONCATENATE("R",'Mapa final SI'!$A$10),"")</f>
        <v/>
      </c>
      <c r="W38" s="619"/>
      <c r="X38" s="619" t="str">
        <f>IF(AND('Mapa final SI'!$L$16="Muy Baja",'Mapa final SI'!$P$16="Moderado"),CONCATENATE("R",'Mapa final SI'!$A$16),"")</f>
        <v/>
      </c>
      <c r="Y38" s="619"/>
      <c r="Z38" s="619" t="str">
        <f>IF(AND('Mapa final SI'!$L$22="Muy Baja",'Mapa final SI'!$P$22="Moderado"),CONCATENATE("R",'Mapa final SI'!$A$22),"")</f>
        <v/>
      </c>
      <c r="AA38" s="622"/>
      <c r="AB38" s="595" t="str">
        <f>IF(AND('Mapa final SI'!$L$10="Muy Baja",'Mapa final SI'!$P$10="Mayor"),CONCATENATE("R",'Mapa final SI'!$A$10),"")</f>
        <v/>
      </c>
      <c r="AC38" s="596"/>
      <c r="AD38" s="596" t="str">
        <f>IF(AND('Mapa final SI'!$L$16="Muy Baja",'Mapa final SI'!$P$16="Mayor"),CONCATENATE("R",'Mapa final SI'!$A$16),"")</f>
        <v/>
      </c>
      <c r="AE38" s="596"/>
      <c r="AF38" s="596" t="str">
        <f>IF(AND('Mapa final SI'!$L$22="Muy Baja",'Mapa final SI'!$P$22="Mayor"),CONCATENATE("R",'Mapa final SI'!$A$22),"")</f>
        <v/>
      </c>
      <c r="AG38" s="599"/>
      <c r="AH38" s="601" t="str">
        <f>IF(AND('Mapa final SI'!$L$10="Muy Baja",'Mapa final SI'!$P$10="Catastrófico"),CONCATENATE("R",'Mapa final SI'!$A$10),"")</f>
        <v/>
      </c>
      <c r="AI38" s="602"/>
      <c r="AJ38" s="602" t="str">
        <f>IF(AND('Mapa final SI'!$L$16="Muy Baja",'Mapa final SI'!$P$16="Catastrófico"),CONCATENATE("R",'Mapa final SI'!$A$16),"")</f>
        <v/>
      </c>
      <c r="AK38" s="602"/>
      <c r="AL38" s="602" t="str">
        <f>IF(AND('Mapa final SI'!$L$22="Muy Baja",'Mapa final SI'!$P$22="Catastrófico"),CONCATENATE("R",'Mapa final SI'!$A$22),"")</f>
        <v/>
      </c>
      <c r="AM38" s="60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4"/>
      <c r="C39" s="584"/>
      <c r="D39" s="585"/>
      <c r="E39" s="589"/>
      <c r="F39" s="590"/>
      <c r="G39" s="590"/>
      <c r="H39" s="590"/>
      <c r="I39" s="591"/>
      <c r="J39" s="651"/>
      <c r="K39" s="652"/>
      <c r="L39" s="652"/>
      <c r="M39" s="652"/>
      <c r="N39" s="652"/>
      <c r="O39" s="654"/>
      <c r="P39" s="651"/>
      <c r="Q39" s="652"/>
      <c r="R39" s="652"/>
      <c r="S39" s="652"/>
      <c r="T39" s="652"/>
      <c r="U39" s="654"/>
      <c r="V39" s="620"/>
      <c r="W39" s="621"/>
      <c r="X39" s="621"/>
      <c r="Y39" s="621"/>
      <c r="Z39" s="621"/>
      <c r="AA39" s="623"/>
      <c r="AB39" s="597"/>
      <c r="AC39" s="598"/>
      <c r="AD39" s="598"/>
      <c r="AE39" s="598"/>
      <c r="AF39" s="598"/>
      <c r="AG39" s="600"/>
      <c r="AH39" s="603"/>
      <c r="AI39" s="604"/>
      <c r="AJ39" s="604"/>
      <c r="AK39" s="604"/>
      <c r="AL39" s="604"/>
      <c r="AM39" s="60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4"/>
      <c r="C40" s="584"/>
      <c r="D40" s="585"/>
      <c r="E40" s="589"/>
      <c r="F40" s="590"/>
      <c r="G40" s="590"/>
      <c r="H40" s="590"/>
      <c r="I40" s="591"/>
      <c r="J40" s="651" t="str">
        <f>IF(AND('Mapa final SI'!$L$28="Muy Baja",'Mapa final SI'!$P$28="Leve"),CONCATENATE("R",'Mapa final SI'!$A$28),"")</f>
        <v/>
      </c>
      <c r="K40" s="652"/>
      <c r="L40" s="652" t="str">
        <f>IF(AND('Mapa final SI'!$L$34="Muy Baja",'Mapa final SI'!$P$34="Leve"),CONCATENATE("R",'Mapa final SI'!$A$34),"")</f>
        <v/>
      </c>
      <c r="M40" s="652"/>
      <c r="N40" s="652" t="str">
        <f>IF(AND('Mapa final SI'!$L$40="Muy Baja",'Mapa final SI'!$P$40="Leve"),CONCATENATE("R",'Mapa final SI'!$A$40),"")</f>
        <v/>
      </c>
      <c r="O40" s="654"/>
      <c r="P40" s="651" t="str">
        <f>IF(AND('Mapa final SI'!$L$28="Muy Baja",'Mapa final SI'!$P$28="Menor"),CONCATENATE("R",'Mapa final SI'!$A$28),"")</f>
        <v/>
      </c>
      <c r="Q40" s="652"/>
      <c r="R40" s="652" t="str">
        <f>IF(AND('Mapa final SI'!$L$34="Muy Baja",'Mapa final SI'!$P$34="Menor"),CONCATENATE("R",'Mapa final SI'!$A$34),"")</f>
        <v/>
      </c>
      <c r="S40" s="652"/>
      <c r="T40" s="652" t="str">
        <f>IF(AND('Mapa final SI'!$L$40="Muy Baja",'Mapa final SI'!$P$40="Menor"),CONCATENATE("R",'Mapa final SI'!$A$40),"")</f>
        <v/>
      </c>
      <c r="U40" s="654"/>
      <c r="V40" s="620" t="str">
        <f>IF(AND('Mapa final SI'!$L$28="Muy Baja",'Mapa final SI'!$P$28="Moderado"),CONCATENATE("R",'Mapa final SI'!$A$28),"")</f>
        <v/>
      </c>
      <c r="W40" s="621"/>
      <c r="X40" s="621" t="str">
        <f>IF(AND('Mapa final SI'!$L$34="Muy Baja",'Mapa final SI'!$P$34="Moderado"),CONCATENATE("R",'Mapa final SI'!$A$34),"")</f>
        <v/>
      </c>
      <c r="Y40" s="621"/>
      <c r="Z40" s="621" t="str">
        <f>IF(AND('Mapa final SI'!$L$40="Muy Baja",'Mapa final SI'!$P$40="Moderado"),CONCATENATE("R",'Mapa final SI'!$A$40),"")</f>
        <v/>
      </c>
      <c r="AA40" s="623"/>
      <c r="AB40" s="597" t="str">
        <f>IF(AND('Mapa final SI'!$L$28="Muy Baja",'Mapa final SI'!$P$28="Mayor"),CONCATENATE("R",'Mapa final SI'!$A$28),"")</f>
        <v/>
      </c>
      <c r="AC40" s="598"/>
      <c r="AD40" s="598" t="str">
        <f>IF(AND('Mapa final SI'!$L$34="Muy Baja",'Mapa final SI'!$P$34="Mayor"),CONCATENATE("R",'Mapa final SI'!$A$34),"")</f>
        <v/>
      </c>
      <c r="AE40" s="598"/>
      <c r="AF40" s="598" t="str">
        <f>IF(AND('Mapa final SI'!$L$40="Muy Baja",'Mapa final SI'!$P$40="Mayor"),CONCATENATE("R",'Mapa final SI'!$A$40),"")</f>
        <v/>
      </c>
      <c r="AG40" s="600"/>
      <c r="AH40" s="603" t="str">
        <f>IF(AND('Mapa final SI'!$L$28="Muy Baja",'Mapa final SI'!$P$28="Catastrófico"),CONCATENATE("R",'Mapa final SI'!$A$28),"")</f>
        <v/>
      </c>
      <c r="AI40" s="604"/>
      <c r="AJ40" s="604" t="str">
        <f>IF(AND('Mapa final SI'!$L$34="Muy Baja",'Mapa final SI'!$P$34="Catastrófico"),CONCATENATE("R",'Mapa final SI'!$A$34),"")</f>
        <v/>
      </c>
      <c r="AK40" s="604"/>
      <c r="AL40" s="604" t="str">
        <f>IF(AND('Mapa final SI'!$L$40="Muy Baja",'Mapa final SI'!$P$40="Catastrófico"),CONCATENATE("R",'Mapa final SI'!$A$40),"")</f>
        <v/>
      </c>
      <c r="AM40" s="60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4"/>
      <c r="C41" s="584"/>
      <c r="D41" s="585"/>
      <c r="E41" s="589"/>
      <c r="F41" s="590"/>
      <c r="G41" s="590"/>
      <c r="H41" s="590"/>
      <c r="I41" s="591"/>
      <c r="J41" s="651"/>
      <c r="K41" s="652"/>
      <c r="L41" s="652"/>
      <c r="M41" s="652"/>
      <c r="N41" s="652"/>
      <c r="O41" s="654"/>
      <c r="P41" s="651"/>
      <c r="Q41" s="652"/>
      <c r="R41" s="652"/>
      <c r="S41" s="652"/>
      <c r="T41" s="652"/>
      <c r="U41" s="654"/>
      <c r="V41" s="620"/>
      <c r="W41" s="621"/>
      <c r="X41" s="621"/>
      <c r="Y41" s="621"/>
      <c r="Z41" s="621"/>
      <c r="AA41" s="623"/>
      <c r="AB41" s="597"/>
      <c r="AC41" s="598"/>
      <c r="AD41" s="598"/>
      <c r="AE41" s="598"/>
      <c r="AF41" s="598"/>
      <c r="AG41" s="600"/>
      <c r="AH41" s="603"/>
      <c r="AI41" s="604"/>
      <c r="AJ41" s="604"/>
      <c r="AK41" s="604"/>
      <c r="AL41" s="604"/>
      <c r="AM41" s="60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4"/>
      <c r="C42" s="584"/>
      <c r="D42" s="585"/>
      <c r="E42" s="589"/>
      <c r="F42" s="590"/>
      <c r="G42" s="590"/>
      <c r="H42" s="590"/>
      <c r="I42" s="591"/>
      <c r="J42" s="651" t="str">
        <f>IF(AND('Mapa final SI'!$L$46="Muy Baja",'Mapa final SI'!$P$46="Leve"),CONCATENATE("R",'Mapa final SI'!$A$46),"")</f>
        <v/>
      </c>
      <c r="K42" s="652"/>
      <c r="L42" s="652" t="str">
        <f>IF(AND('Mapa final SI'!$L$52="Muy Baja",'Mapa final SI'!$P$52="Leve"),CONCATENATE("R",'Mapa final SI'!$A$52),"")</f>
        <v/>
      </c>
      <c r="M42" s="652"/>
      <c r="N42" s="652" t="str">
        <f>IF(AND('Mapa final SI'!$L$58="Muy Baja",'Mapa final SI'!$P$58="Leve"),CONCATENATE("R",'Mapa final SI'!$A$58),"")</f>
        <v/>
      </c>
      <c r="O42" s="654"/>
      <c r="P42" s="651" t="str">
        <f>IF(AND('Mapa final SI'!$L$46="Muy Baja",'Mapa final SI'!$P$46="Menor"),CONCATENATE("R",'Mapa final SI'!$A$46),"")</f>
        <v/>
      </c>
      <c r="Q42" s="652"/>
      <c r="R42" s="652" t="str">
        <f>IF(AND('Mapa final SI'!$L$52="Muy Baja",'Mapa final SI'!$P$52="Menor"),CONCATENATE("R",'Mapa final SI'!$A$52),"")</f>
        <v/>
      </c>
      <c r="S42" s="652"/>
      <c r="T42" s="652" t="str">
        <f>IF(AND('Mapa final SI'!$L$58="Muy Baja",'Mapa final SI'!$P$58="Menor"),CONCATENATE("R",'Mapa final SI'!$A$58),"")</f>
        <v/>
      </c>
      <c r="U42" s="654"/>
      <c r="V42" s="620" t="str">
        <f>IF(AND('Mapa final SI'!$L$46="Muy Baja",'Mapa final SI'!$P$46="Moderado"),CONCATENATE("R",'Mapa final SI'!$A$46),"")</f>
        <v/>
      </c>
      <c r="W42" s="621"/>
      <c r="X42" s="621" t="str">
        <f>IF(AND('Mapa final SI'!$L$52="Muy Baja",'Mapa final SI'!$P$52="Moderado"),CONCATENATE("R",'Mapa final SI'!$A$52),"")</f>
        <v/>
      </c>
      <c r="Y42" s="621"/>
      <c r="Z42" s="621" t="str">
        <f>IF(AND('Mapa final SI'!$L$58="Muy Baja",'Mapa final SI'!$P$58="Moderado"),CONCATENATE("R",'Mapa final SI'!$A$58),"")</f>
        <v/>
      </c>
      <c r="AA42" s="623"/>
      <c r="AB42" s="597" t="str">
        <f>IF(AND('Mapa final SI'!$L$46="Muy Baja",'Mapa final SI'!$P$46="Mayor"),CONCATENATE("R",'Mapa final SI'!$A$46),"")</f>
        <v/>
      </c>
      <c r="AC42" s="598"/>
      <c r="AD42" s="598" t="str">
        <f>IF(AND('Mapa final SI'!$L$52="Muy Baja",'Mapa final SI'!$P$52="Mayor"),CONCATENATE("R",'Mapa final SI'!$A$52),"")</f>
        <v/>
      </c>
      <c r="AE42" s="598"/>
      <c r="AF42" s="598" t="str">
        <f>IF(AND('Mapa final SI'!$L$58="Muy Baja",'Mapa final SI'!$P$58="Mayor"),CONCATENATE("R",'Mapa final SI'!$A$58),"")</f>
        <v/>
      </c>
      <c r="AG42" s="600"/>
      <c r="AH42" s="603" t="str">
        <f>IF(AND('Mapa final SI'!$L$46="Muy Baja",'Mapa final SI'!$P$46="Catastrófico"),CONCATENATE("R",'Mapa final SI'!$A$46),"")</f>
        <v/>
      </c>
      <c r="AI42" s="604"/>
      <c r="AJ42" s="604" t="str">
        <f>IF(AND('Mapa final SI'!$L$52="Muy Baja",'Mapa final SI'!$P$52="Catastrófico"),CONCATENATE("R",'Mapa final SI'!$A$52),"")</f>
        <v/>
      </c>
      <c r="AK42" s="604"/>
      <c r="AL42" s="604" t="str">
        <f>IF(AND('Mapa final SI'!$L$58="Muy Baja",'Mapa final SI'!$P$58="Catastrófico"),CONCATENATE("R",'Mapa final SI'!$A$58),"")</f>
        <v/>
      </c>
      <c r="AM42" s="60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4"/>
      <c r="C43" s="584"/>
      <c r="D43" s="585"/>
      <c r="E43" s="589"/>
      <c r="F43" s="590"/>
      <c r="G43" s="590"/>
      <c r="H43" s="590"/>
      <c r="I43" s="591"/>
      <c r="J43" s="651"/>
      <c r="K43" s="652"/>
      <c r="L43" s="652"/>
      <c r="M43" s="652"/>
      <c r="N43" s="652"/>
      <c r="O43" s="654"/>
      <c r="P43" s="651"/>
      <c r="Q43" s="652"/>
      <c r="R43" s="652"/>
      <c r="S43" s="652"/>
      <c r="T43" s="652"/>
      <c r="U43" s="654"/>
      <c r="V43" s="620"/>
      <c r="W43" s="621"/>
      <c r="X43" s="621"/>
      <c r="Y43" s="621"/>
      <c r="Z43" s="621"/>
      <c r="AA43" s="623"/>
      <c r="AB43" s="597"/>
      <c r="AC43" s="598"/>
      <c r="AD43" s="598"/>
      <c r="AE43" s="598"/>
      <c r="AF43" s="598"/>
      <c r="AG43" s="600"/>
      <c r="AH43" s="603"/>
      <c r="AI43" s="604"/>
      <c r="AJ43" s="604"/>
      <c r="AK43" s="604"/>
      <c r="AL43" s="604"/>
      <c r="AM43" s="60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4"/>
      <c r="C44" s="584"/>
      <c r="D44" s="585"/>
      <c r="E44" s="589"/>
      <c r="F44" s="590"/>
      <c r="G44" s="590"/>
      <c r="H44" s="590"/>
      <c r="I44" s="591"/>
      <c r="J44" s="651" t="str">
        <f>IF(AND('Mapa final SI'!$L$64="Muy Baja",'Mapa final SI'!$P$64="Leve"),CONCATENATE("R",'Mapa final SI'!$A$64),"")</f>
        <v/>
      </c>
      <c r="K44" s="652"/>
      <c r="L44" s="652" t="str">
        <f>IF(AND('Mapa final SI'!$L$70="Muy Baja",'Mapa final SI'!$P$70="Leve"),CONCATENATE("R",'Mapa final SI'!$A$70),"")</f>
        <v/>
      </c>
      <c r="M44" s="652"/>
      <c r="N44" s="652" t="str">
        <f>IF(AND('Mapa final SI'!$L$76="Muy Baja",'Mapa final SI'!$P$76="Leve"),CONCATENATE("R",'Mapa final SI'!$A$76),"")</f>
        <v/>
      </c>
      <c r="O44" s="654"/>
      <c r="P44" s="651" t="str">
        <f>IF(AND('Mapa final SI'!$L$64="Muy Baja",'Mapa final SI'!$P$64="Menor"),CONCATENATE("R",'Mapa final SI'!$A$64),"")</f>
        <v/>
      </c>
      <c r="Q44" s="652"/>
      <c r="R44" s="652" t="str">
        <f>IF(AND('Mapa final SI'!$L$70="Muy Baja",'Mapa final SI'!$P$70="Menor"),CONCATENATE("R",'Mapa final SI'!$A$70),"")</f>
        <v/>
      </c>
      <c r="S44" s="652"/>
      <c r="T44" s="652" t="str">
        <f>IF(AND('Mapa final SI'!$L$76="Muy Baja",'Mapa final SI'!$P$76="Menor"),CONCATENATE("R",'Mapa final SI'!$A$76),"")</f>
        <v/>
      </c>
      <c r="U44" s="654"/>
      <c r="V44" s="620" t="str">
        <f>IF(AND('Mapa final SI'!$L$64="Muy Baja",'Mapa final SI'!$P$64="Moderado"),CONCATENATE("R",'Mapa final SI'!$A$64),"")</f>
        <v/>
      </c>
      <c r="W44" s="621"/>
      <c r="X44" s="621" t="str">
        <f>IF(AND('Mapa final SI'!$L$70="Muy Baja",'Mapa final SI'!$P$70="Moderado"),CONCATENATE("R",'Mapa final SI'!$A$70),"")</f>
        <v/>
      </c>
      <c r="Y44" s="621"/>
      <c r="Z44" s="621" t="str">
        <f>IF(AND('Mapa final SI'!$L$76="Muy Baja",'Mapa final SI'!$P$76="Moderado"),CONCATENATE("R",'Mapa final SI'!$A$76),"")</f>
        <v/>
      </c>
      <c r="AA44" s="623"/>
      <c r="AB44" s="597" t="str">
        <f>IF(AND('Mapa final SI'!$L$64="Muy Baja",'Mapa final SI'!$P$64="Mayor"),CONCATENATE("R",'Mapa final SI'!$A$64),"")</f>
        <v/>
      </c>
      <c r="AC44" s="598"/>
      <c r="AD44" s="598" t="str">
        <f>IF(AND('Mapa final SI'!$L$70="Muy Baja",'Mapa final SI'!$P$70="Mayor"),CONCATENATE("R",'Mapa final SI'!$A$70),"")</f>
        <v/>
      </c>
      <c r="AE44" s="598"/>
      <c r="AF44" s="598" t="str">
        <f>IF(AND('Mapa final SI'!$L$76="Muy Baja",'Mapa final SI'!$P$76="Mayor"),CONCATENATE("R",'Mapa final SI'!$A$76),"")</f>
        <v/>
      </c>
      <c r="AG44" s="600"/>
      <c r="AH44" s="603" t="str">
        <f>IF(AND('Mapa final SI'!$L$64="Muy Baja",'Mapa final SI'!$P$64="Catastrófico"),CONCATENATE("R",'Mapa final SI'!$A$64),"")</f>
        <v/>
      </c>
      <c r="AI44" s="604"/>
      <c r="AJ44" s="604" t="str">
        <f>IF(AND('Mapa final SI'!$L$70="Muy Baja",'Mapa final SI'!$P$70="Catastrófico"),CONCATENATE("R",'Mapa final SI'!$A$70),"")</f>
        <v/>
      </c>
      <c r="AK44" s="604"/>
      <c r="AL44" s="604" t="str">
        <f>IF(AND('Mapa final'!$L$76="Muy Baja",'Mapa final'!$P$76="Catastrófico"),CONCATENATE("R",'Mapa final'!$A$76),"")</f>
        <v/>
      </c>
      <c r="AM44" s="60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4"/>
      <c r="C45" s="584"/>
      <c r="D45" s="585"/>
      <c r="E45" s="592"/>
      <c r="F45" s="593"/>
      <c r="G45" s="593"/>
      <c r="H45" s="593"/>
      <c r="I45" s="594"/>
      <c r="J45" s="664"/>
      <c r="K45" s="665"/>
      <c r="L45" s="665"/>
      <c r="M45" s="665"/>
      <c r="N45" s="665"/>
      <c r="O45" s="666"/>
      <c r="P45" s="664"/>
      <c r="Q45" s="665"/>
      <c r="R45" s="665"/>
      <c r="S45" s="665"/>
      <c r="T45" s="665"/>
      <c r="U45" s="666"/>
      <c r="V45" s="637"/>
      <c r="W45" s="638"/>
      <c r="X45" s="638"/>
      <c r="Y45" s="638"/>
      <c r="Z45" s="638"/>
      <c r="AA45" s="639"/>
      <c r="AB45" s="634"/>
      <c r="AC45" s="635"/>
      <c r="AD45" s="635"/>
      <c r="AE45" s="635"/>
      <c r="AF45" s="635"/>
      <c r="AG45" s="636"/>
      <c r="AH45" s="624"/>
      <c r="AI45" s="616"/>
      <c r="AJ45" s="616"/>
      <c r="AK45" s="616"/>
      <c r="AL45" s="616"/>
      <c r="AM45" s="61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6" t="s">
        <v>1065</v>
      </c>
      <c r="K46" s="587"/>
      <c r="L46" s="587"/>
      <c r="M46" s="587"/>
      <c r="N46" s="587"/>
      <c r="O46" s="588"/>
      <c r="P46" s="586" t="s">
        <v>1066</v>
      </c>
      <c r="Q46" s="587"/>
      <c r="R46" s="587"/>
      <c r="S46" s="587"/>
      <c r="T46" s="587"/>
      <c r="U46" s="588"/>
      <c r="V46" s="586" t="s">
        <v>1067</v>
      </c>
      <c r="W46" s="587"/>
      <c r="X46" s="587"/>
      <c r="Y46" s="587"/>
      <c r="Z46" s="587"/>
      <c r="AA46" s="588"/>
      <c r="AB46" s="586" t="s">
        <v>1068</v>
      </c>
      <c r="AC46" s="667"/>
      <c r="AD46" s="587"/>
      <c r="AE46" s="587"/>
      <c r="AF46" s="587"/>
      <c r="AG46" s="588"/>
      <c r="AH46" s="586" t="s">
        <v>1069</v>
      </c>
      <c r="AI46" s="587"/>
      <c r="AJ46" s="587"/>
      <c r="AK46" s="587"/>
      <c r="AL46" s="587"/>
      <c r="AM46" s="58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9"/>
      <c r="K47" s="590"/>
      <c r="L47" s="590"/>
      <c r="M47" s="590"/>
      <c r="N47" s="590"/>
      <c r="O47" s="591"/>
      <c r="P47" s="589"/>
      <c r="Q47" s="590"/>
      <c r="R47" s="590"/>
      <c r="S47" s="590"/>
      <c r="T47" s="590"/>
      <c r="U47" s="591"/>
      <c r="V47" s="589"/>
      <c r="W47" s="590"/>
      <c r="X47" s="590"/>
      <c r="Y47" s="590"/>
      <c r="Z47" s="590"/>
      <c r="AA47" s="591"/>
      <c r="AB47" s="589"/>
      <c r="AC47" s="590"/>
      <c r="AD47" s="590"/>
      <c r="AE47" s="590"/>
      <c r="AF47" s="590"/>
      <c r="AG47" s="591"/>
      <c r="AH47" s="589"/>
      <c r="AI47" s="590"/>
      <c r="AJ47" s="590"/>
      <c r="AK47" s="590"/>
      <c r="AL47" s="590"/>
      <c r="AM47" s="59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9"/>
      <c r="K48" s="590"/>
      <c r="L48" s="590"/>
      <c r="M48" s="590"/>
      <c r="N48" s="590"/>
      <c r="O48" s="591"/>
      <c r="P48" s="589"/>
      <c r="Q48" s="590"/>
      <c r="R48" s="590"/>
      <c r="S48" s="590"/>
      <c r="T48" s="590"/>
      <c r="U48" s="591"/>
      <c r="V48" s="589"/>
      <c r="W48" s="590"/>
      <c r="X48" s="590"/>
      <c r="Y48" s="590"/>
      <c r="Z48" s="590"/>
      <c r="AA48" s="591"/>
      <c r="AB48" s="589"/>
      <c r="AC48" s="590"/>
      <c r="AD48" s="590"/>
      <c r="AE48" s="590"/>
      <c r="AF48" s="590"/>
      <c r="AG48" s="591"/>
      <c r="AH48" s="589"/>
      <c r="AI48" s="590"/>
      <c r="AJ48" s="590"/>
      <c r="AK48" s="590"/>
      <c r="AL48" s="590"/>
      <c r="AM48" s="59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9"/>
      <c r="K49" s="590"/>
      <c r="L49" s="590"/>
      <c r="M49" s="590"/>
      <c r="N49" s="590"/>
      <c r="O49" s="591"/>
      <c r="P49" s="589"/>
      <c r="Q49" s="590"/>
      <c r="R49" s="590"/>
      <c r="S49" s="590"/>
      <c r="T49" s="590"/>
      <c r="U49" s="591"/>
      <c r="V49" s="589"/>
      <c r="W49" s="590"/>
      <c r="X49" s="590"/>
      <c r="Y49" s="590"/>
      <c r="Z49" s="590"/>
      <c r="AA49" s="591"/>
      <c r="AB49" s="589"/>
      <c r="AC49" s="590"/>
      <c r="AD49" s="590"/>
      <c r="AE49" s="590"/>
      <c r="AF49" s="590"/>
      <c r="AG49" s="591"/>
      <c r="AH49" s="589"/>
      <c r="AI49" s="590"/>
      <c r="AJ49" s="590"/>
      <c r="AK49" s="590"/>
      <c r="AL49" s="590"/>
      <c r="AM49" s="59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9"/>
      <c r="K50" s="590"/>
      <c r="L50" s="590"/>
      <c r="M50" s="590"/>
      <c r="N50" s="590"/>
      <c r="O50" s="591"/>
      <c r="P50" s="589"/>
      <c r="Q50" s="590"/>
      <c r="R50" s="590"/>
      <c r="S50" s="590"/>
      <c r="T50" s="590"/>
      <c r="U50" s="591"/>
      <c r="V50" s="589"/>
      <c r="W50" s="590"/>
      <c r="X50" s="590"/>
      <c r="Y50" s="590"/>
      <c r="Z50" s="590"/>
      <c r="AA50" s="591"/>
      <c r="AB50" s="589"/>
      <c r="AC50" s="590"/>
      <c r="AD50" s="590"/>
      <c r="AE50" s="590"/>
      <c r="AF50" s="590"/>
      <c r="AG50" s="591"/>
      <c r="AH50" s="589"/>
      <c r="AI50" s="590"/>
      <c r="AJ50" s="590"/>
      <c r="AK50" s="590"/>
      <c r="AL50" s="590"/>
      <c r="AM50" s="59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2"/>
      <c r="K51" s="593"/>
      <c r="L51" s="593"/>
      <c r="M51" s="593"/>
      <c r="N51" s="593"/>
      <c r="O51" s="594"/>
      <c r="P51" s="592"/>
      <c r="Q51" s="593"/>
      <c r="R51" s="593"/>
      <c r="S51" s="593"/>
      <c r="T51" s="593"/>
      <c r="U51" s="594"/>
      <c r="V51" s="592"/>
      <c r="W51" s="593"/>
      <c r="X51" s="593"/>
      <c r="Y51" s="593"/>
      <c r="Z51" s="593"/>
      <c r="AA51" s="594"/>
      <c r="AB51" s="592"/>
      <c r="AC51" s="593"/>
      <c r="AD51" s="593"/>
      <c r="AE51" s="593"/>
      <c r="AF51" s="593"/>
      <c r="AG51" s="594"/>
      <c r="AH51" s="592"/>
      <c r="AI51" s="593"/>
      <c r="AJ51" s="593"/>
      <c r="AK51" s="593"/>
      <c r="AL51" s="593"/>
      <c r="AM51" s="59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BB28" sqref="BB27:BB28"/>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8" t="s">
        <v>1070</v>
      </c>
      <c r="C2" s="669"/>
      <c r="D2" s="669"/>
      <c r="E2" s="669"/>
      <c r="F2" s="669"/>
      <c r="G2" s="669"/>
      <c r="H2" s="669"/>
      <c r="I2" s="669"/>
      <c r="J2" s="583" t="s">
        <v>5</v>
      </c>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9"/>
      <c r="C3" s="669"/>
      <c r="D3" s="669"/>
      <c r="E3" s="669"/>
      <c r="F3" s="669"/>
      <c r="G3" s="669"/>
      <c r="H3" s="669"/>
      <c r="I3" s="669"/>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9"/>
      <c r="C4" s="669"/>
      <c r="D4" s="669"/>
      <c r="E4" s="669"/>
      <c r="F4" s="669"/>
      <c r="G4" s="669"/>
      <c r="H4" s="669"/>
      <c r="I4" s="669"/>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4" t="s">
        <v>3</v>
      </c>
      <c r="C6" s="584"/>
      <c r="D6" s="585"/>
      <c r="E6" s="670" t="s">
        <v>1057</v>
      </c>
      <c r="F6" s="671"/>
      <c r="G6" s="671"/>
      <c r="H6" s="671"/>
      <c r="I6" s="672"/>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679" t="s">
        <v>1058</v>
      </c>
      <c r="AP6" s="680"/>
      <c r="AQ6" s="680"/>
      <c r="AR6" s="680"/>
      <c r="AS6" s="680"/>
      <c r="AT6" s="68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4"/>
      <c r="C7" s="584"/>
      <c r="D7" s="585"/>
      <c r="E7" s="673"/>
      <c r="F7" s="674"/>
      <c r="G7" s="674"/>
      <c r="H7" s="674"/>
      <c r="I7" s="675"/>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682"/>
      <c r="AP7" s="683"/>
      <c r="AQ7" s="683"/>
      <c r="AR7" s="683"/>
      <c r="AS7" s="683"/>
      <c r="AT7" s="68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4"/>
      <c r="C8" s="584"/>
      <c r="D8" s="585"/>
      <c r="E8" s="673"/>
      <c r="F8" s="674"/>
      <c r="G8" s="674"/>
      <c r="H8" s="674"/>
      <c r="I8" s="675"/>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682"/>
      <c r="AP8" s="683"/>
      <c r="AQ8" s="683"/>
      <c r="AR8" s="683"/>
      <c r="AS8" s="683"/>
      <c r="AT8" s="68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4"/>
      <c r="C9" s="584"/>
      <c r="D9" s="585"/>
      <c r="E9" s="673"/>
      <c r="F9" s="674"/>
      <c r="G9" s="674"/>
      <c r="H9" s="674"/>
      <c r="I9" s="675"/>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682"/>
      <c r="AP9" s="683"/>
      <c r="AQ9" s="683"/>
      <c r="AR9" s="683"/>
      <c r="AS9" s="683"/>
      <c r="AT9" s="68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4"/>
      <c r="C10" s="584"/>
      <c r="D10" s="585"/>
      <c r="E10" s="673"/>
      <c r="F10" s="674"/>
      <c r="G10" s="674"/>
      <c r="H10" s="674"/>
      <c r="I10" s="675"/>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682"/>
      <c r="AP10" s="683"/>
      <c r="AQ10" s="683"/>
      <c r="AR10" s="683"/>
      <c r="AS10" s="683"/>
      <c r="AT10" s="68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4"/>
      <c r="C11" s="584"/>
      <c r="D11" s="585"/>
      <c r="E11" s="673"/>
      <c r="F11" s="674"/>
      <c r="G11" s="674"/>
      <c r="H11" s="674"/>
      <c r="I11" s="675"/>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682"/>
      <c r="AP11" s="683"/>
      <c r="AQ11" s="683"/>
      <c r="AR11" s="683"/>
      <c r="AS11" s="683"/>
      <c r="AT11" s="68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4"/>
      <c r="C12" s="584"/>
      <c r="D12" s="585"/>
      <c r="E12" s="673"/>
      <c r="F12" s="674"/>
      <c r="G12" s="674"/>
      <c r="H12" s="674"/>
      <c r="I12" s="675"/>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682"/>
      <c r="AP12" s="683"/>
      <c r="AQ12" s="683"/>
      <c r="AR12" s="683"/>
      <c r="AS12" s="683"/>
      <c r="AT12" s="68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4"/>
      <c r="C13" s="584"/>
      <c r="D13" s="585"/>
      <c r="E13" s="673"/>
      <c r="F13" s="674"/>
      <c r="G13" s="674"/>
      <c r="H13" s="674"/>
      <c r="I13" s="675"/>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682"/>
      <c r="AP13" s="683"/>
      <c r="AQ13" s="683"/>
      <c r="AR13" s="683"/>
      <c r="AS13" s="683"/>
      <c r="AT13" s="68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4"/>
      <c r="C14" s="584"/>
      <c r="D14" s="585"/>
      <c r="E14" s="673"/>
      <c r="F14" s="674"/>
      <c r="G14" s="674"/>
      <c r="H14" s="674"/>
      <c r="I14" s="675"/>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682"/>
      <c r="AP14" s="683"/>
      <c r="AQ14" s="683"/>
      <c r="AR14" s="683"/>
      <c r="AS14" s="683"/>
      <c r="AT14" s="68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4"/>
      <c r="C15" s="584"/>
      <c r="D15" s="585"/>
      <c r="E15" s="676"/>
      <c r="F15" s="677"/>
      <c r="G15" s="677"/>
      <c r="H15" s="677"/>
      <c r="I15" s="678"/>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685"/>
      <c r="AP15" s="686"/>
      <c r="AQ15" s="686"/>
      <c r="AR15" s="686"/>
      <c r="AS15" s="686"/>
      <c r="AT15" s="68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4"/>
      <c r="C16" s="584"/>
      <c r="D16" s="585"/>
      <c r="E16" s="670" t="s">
        <v>1059</v>
      </c>
      <c r="F16" s="671"/>
      <c r="G16" s="671"/>
      <c r="H16" s="671"/>
      <c r="I16" s="671"/>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689" t="s">
        <v>1060</v>
      </c>
      <c r="AP16" s="690"/>
      <c r="AQ16" s="690"/>
      <c r="AR16" s="690"/>
      <c r="AS16" s="690"/>
      <c r="AT16" s="69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4"/>
      <c r="C17" s="584"/>
      <c r="D17" s="585"/>
      <c r="E17" s="688"/>
      <c r="F17" s="674"/>
      <c r="G17" s="674"/>
      <c r="H17" s="674"/>
      <c r="I17" s="674"/>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692"/>
      <c r="AP17" s="693"/>
      <c r="AQ17" s="693"/>
      <c r="AR17" s="693"/>
      <c r="AS17" s="693"/>
      <c r="AT17" s="69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4"/>
      <c r="C18" s="584"/>
      <c r="D18" s="585"/>
      <c r="E18" s="673"/>
      <c r="F18" s="674"/>
      <c r="G18" s="674"/>
      <c r="H18" s="674"/>
      <c r="I18" s="674"/>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692"/>
      <c r="AP18" s="693"/>
      <c r="AQ18" s="693"/>
      <c r="AR18" s="693"/>
      <c r="AS18" s="693"/>
      <c r="AT18" s="69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4"/>
      <c r="C19" s="584"/>
      <c r="D19" s="585"/>
      <c r="E19" s="673"/>
      <c r="F19" s="674"/>
      <c r="G19" s="674"/>
      <c r="H19" s="674"/>
      <c r="I19" s="674"/>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692"/>
      <c r="AP19" s="693"/>
      <c r="AQ19" s="693"/>
      <c r="AR19" s="693"/>
      <c r="AS19" s="693"/>
      <c r="AT19" s="69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4"/>
      <c r="C20" s="584"/>
      <c r="D20" s="585"/>
      <c r="E20" s="673"/>
      <c r="F20" s="674"/>
      <c r="G20" s="674"/>
      <c r="H20" s="674"/>
      <c r="I20" s="674"/>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692"/>
      <c r="AP20" s="693"/>
      <c r="AQ20" s="693"/>
      <c r="AR20" s="693"/>
      <c r="AS20" s="693"/>
      <c r="AT20" s="69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4"/>
      <c r="C21" s="584"/>
      <c r="D21" s="585"/>
      <c r="E21" s="673"/>
      <c r="F21" s="674"/>
      <c r="G21" s="674"/>
      <c r="H21" s="674"/>
      <c r="I21" s="674"/>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692"/>
      <c r="AP21" s="693"/>
      <c r="AQ21" s="693"/>
      <c r="AR21" s="693"/>
      <c r="AS21" s="693"/>
      <c r="AT21" s="69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4"/>
      <c r="C22" s="584"/>
      <c r="D22" s="585"/>
      <c r="E22" s="673"/>
      <c r="F22" s="674"/>
      <c r="G22" s="674"/>
      <c r="H22" s="674"/>
      <c r="I22" s="674"/>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692"/>
      <c r="AP22" s="693"/>
      <c r="AQ22" s="693"/>
      <c r="AR22" s="693"/>
      <c r="AS22" s="693"/>
      <c r="AT22" s="69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4"/>
      <c r="C23" s="584"/>
      <c r="D23" s="585"/>
      <c r="E23" s="673"/>
      <c r="F23" s="674"/>
      <c r="G23" s="674"/>
      <c r="H23" s="674"/>
      <c r="I23" s="674"/>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4"/>
      <c r="C24" s="584"/>
      <c r="D24" s="585"/>
      <c r="E24" s="673"/>
      <c r="F24" s="674"/>
      <c r="G24" s="674"/>
      <c r="H24" s="674"/>
      <c r="I24" s="674"/>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4"/>
      <c r="C25" s="584"/>
      <c r="D25" s="585"/>
      <c r="E25" s="676"/>
      <c r="F25" s="677"/>
      <c r="G25" s="677"/>
      <c r="H25" s="677"/>
      <c r="I25" s="677"/>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695"/>
      <c r="AP25" s="696"/>
      <c r="AQ25" s="696"/>
      <c r="AR25" s="696"/>
      <c r="AS25" s="696"/>
      <c r="AT25" s="69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4"/>
      <c r="C26" s="584"/>
      <c r="D26" s="585"/>
      <c r="E26" s="670" t="s">
        <v>1061</v>
      </c>
      <c r="F26" s="671"/>
      <c r="G26" s="671"/>
      <c r="H26" s="671"/>
      <c r="I26" s="672"/>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698" t="s">
        <v>9</v>
      </c>
      <c r="AP26" s="699"/>
      <c r="AQ26" s="699"/>
      <c r="AR26" s="699"/>
      <c r="AS26" s="699"/>
      <c r="AT26" s="70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4"/>
      <c r="C27" s="584"/>
      <c r="D27" s="585"/>
      <c r="E27" s="688"/>
      <c r="F27" s="674"/>
      <c r="G27" s="674"/>
      <c r="H27" s="674"/>
      <c r="I27" s="675"/>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01"/>
      <c r="AP27" s="702"/>
      <c r="AQ27" s="702"/>
      <c r="AR27" s="702"/>
      <c r="AS27" s="702"/>
      <c r="AT27" s="70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4"/>
      <c r="C28" s="584"/>
      <c r="D28" s="585"/>
      <c r="E28" s="673"/>
      <c r="F28" s="674"/>
      <c r="G28" s="674"/>
      <c r="H28" s="674"/>
      <c r="I28" s="675"/>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01"/>
      <c r="AP28" s="702"/>
      <c r="AQ28" s="702"/>
      <c r="AR28" s="702"/>
      <c r="AS28" s="702"/>
      <c r="AT28" s="70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4"/>
      <c r="C29" s="584"/>
      <c r="D29" s="585"/>
      <c r="E29" s="673"/>
      <c r="F29" s="674"/>
      <c r="G29" s="674"/>
      <c r="H29" s="674"/>
      <c r="I29" s="675"/>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01"/>
      <c r="AP29" s="702"/>
      <c r="AQ29" s="702"/>
      <c r="AR29" s="702"/>
      <c r="AS29" s="702"/>
      <c r="AT29" s="70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4"/>
      <c r="C30" s="584"/>
      <c r="D30" s="585"/>
      <c r="E30" s="673"/>
      <c r="F30" s="674"/>
      <c r="G30" s="674"/>
      <c r="H30" s="674"/>
      <c r="I30" s="675"/>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01"/>
      <c r="AP30" s="702"/>
      <c r="AQ30" s="702"/>
      <c r="AR30" s="702"/>
      <c r="AS30" s="702"/>
      <c r="AT30" s="70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4"/>
      <c r="C31" s="584"/>
      <c r="D31" s="585"/>
      <c r="E31" s="673"/>
      <c r="F31" s="674"/>
      <c r="G31" s="674"/>
      <c r="H31" s="674"/>
      <c r="I31" s="675"/>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01"/>
      <c r="AP31" s="702"/>
      <c r="AQ31" s="702"/>
      <c r="AR31" s="702"/>
      <c r="AS31" s="702"/>
      <c r="AT31" s="70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4"/>
      <c r="C32" s="584"/>
      <c r="D32" s="585"/>
      <c r="E32" s="673"/>
      <c r="F32" s="674"/>
      <c r="G32" s="674"/>
      <c r="H32" s="674"/>
      <c r="I32" s="675"/>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01"/>
      <c r="AP32" s="702"/>
      <c r="AQ32" s="702"/>
      <c r="AR32" s="702"/>
      <c r="AS32" s="702"/>
      <c r="AT32" s="70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4"/>
      <c r="C33" s="584"/>
      <c r="D33" s="585"/>
      <c r="E33" s="673"/>
      <c r="F33" s="674"/>
      <c r="G33" s="674"/>
      <c r="H33" s="674"/>
      <c r="I33" s="675"/>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01"/>
      <c r="AP33" s="702"/>
      <c r="AQ33" s="702"/>
      <c r="AR33" s="702"/>
      <c r="AS33" s="702"/>
      <c r="AT33" s="70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4"/>
      <c r="C34" s="584"/>
      <c r="D34" s="585"/>
      <c r="E34" s="673"/>
      <c r="F34" s="674"/>
      <c r="G34" s="674"/>
      <c r="H34" s="674"/>
      <c r="I34" s="675"/>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01"/>
      <c r="AP34" s="702"/>
      <c r="AQ34" s="702"/>
      <c r="AR34" s="702"/>
      <c r="AS34" s="702"/>
      <c r="AT34" s="70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4"/>
      <c r="C35" s="584"/>
      <c r="D35" s="585"/>
      <c r="E35" s="676"/>
      <c r="F35" s="677"/>
      <c r="G35" s="677"/>
      <c r="H35" s="677"/>
      <c r="I35" s="678"/>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04"/>
      <c r="AP35" s="705"/>
      <c r="AQ35" s="705"/>
      <c r="AR35" s="705"/>
      <c r="AS35" s="705"/>
      <c r="AT35" s="70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4"/>
      <c r="C36" s="584"/>
      <c r="D36" s="585"/>
      <c r="E36" s="670" t="s">
        <v>1062</v>
      </c>
      <c r="F36" s="671"/>
      <c r="G36" s="671"/>
      <c r="H36" s="671"/>
      <c r="I36" s="671"/>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07" t="s">
        <v>1063</v>
      </c>
      <c r="AP36" s="708"/>
      <c r="AQ36" s="708"/>
      <c r="AR36" s="708"/>
      <c r="AS36" s="708"/>
      <c r="AT36" s="70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4"/>
      <c r="C37" s="584"/>
      <c r="D37" s="585"/>
      <c r="E37" s="688"/>
      <c r="F37" s="674"/>
      <c r="G37" s="674"/>
      <c r="H37" s="674"/>
      <c r="I37" s="674"/>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10"/>
      <c r="AP37" s="711"/>
      <c r="AQ37" s="711"/>
      <c r="AR37" s="711"/>
      <c r="AS37" s="711"/>
      <c r="AT37" s="71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4"/>
      <c r="C38" s="584"/>
      <c r="D38" s="585"/>
      <c r="E38" s="673"/>
      <c r="F38" s="674"/>
      <c r="G38" s="674"/>
      <c r="H38" s="674"/>
      <c r="I38" s="674"/>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10"/>
      <c r="AP38" s="711"/>
      <c r="AQ38" s="711"/>
      <c r="AR38" s="711"/>
      <c r="AS38" s="711"/>
      <c r="AT38" s="71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4"/>
      <c r="C39" s="584"/>
      <c r="D39" s="585"/>
      <c r="E39" s="673"/>
      <c r="F39" s="674"/>
      <c r="G39" s="674"/>
      <c r="H39" s="674"/>
      <c r="I39" s="674"/>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10"/>
      <c r="AP39" s="711"/>
      <c r="AQ39" s="711"/>
      <c r="AR39" s="711"/>
      <c r="AS39" s="711"/>
      <c r="AT39" s="71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4"/>
      <c r="C40" s="584"/>
      <c r="D40" s="585"/>
      <c r="E40" s="673"/>
      <c r="F40" s="674"/>
      <c r="G40" s="674"/>
      <c r="H40" s="674"/>
      <c r="I40" s="674"/>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10"/>
      <c r="AP40" s="711"/>
      <c r="AQ40" s="711"/>
      <c r="AR40" s="711"/>
      <c r="AS40" s="711"/>
      <c r="AT40" s="71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4"/>
      <c r="C41" s="584"/>
      <c r="D41" s="585"/>
      <c r="E41" s="673"/>
      <c r="F41" s="674"/>
      <c r="G41" s="674"/>
      <c r="H41" s="674"/>
      <c r="I41" s="674"/>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10"/>
      <c r="AP41" s="711"/>
      <c r="AQ41" s="711"/>
      <c r="AR41" s="711"/>
      <c r="AS41" s="711"/>
      <c r="AT41" s="71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4"/>
      <c r="C42" s="584"/>
      <c r="D42" s="585"/>
      <c r="E42" s="673"/>
      <c r="F42" s="674"/>
      <c r="G42" s="674"/>
      <c r="H42" s="674"/>
      <c r="I42" s="674"/>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10"/>
      <c r="AP42" s="711"/>
      <c r="AQ42" s="711"/>
      <c r="AR42" s="711"/>
      <c r="AS42" s="711"/>
      <c r="AT42" s="71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4"/>
      <c r="C43" s="584"/>
      <c r="D43" s="585"/>
      <c r="E43" s="673"/>
      <c r="F43" s="674"/>
      <c r="G43" s="674"/>
      <c r="H43" s="674"/>
      <c r="I43" s="674"/>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10"/>
      <c r="AP43" s="711"/>
      <c r="AQ43" s="711"/>
      <c r="AR43" s="711"/>
      <c r="AS43" s="711"/>
      <c r="AT43" s="71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4"/>
      <c r="C44" s="584"/>
      <c r="D44" s="585"/>
      <c r="E44" s="673"/>
      <c r="F44" s="674"/>
      <c r="G44" s="674"/>
      <c r="H44" s="674"/>
      <c r="I44" s="674"/>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10"/>
      <c r="AP44" s="711"/>
      <c r="AQ44" s="711"/>
      <c r="AR44" s="711"/>
      <c r="AS44" s="711"/>
      <c r="AT44" s="71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4"/>
      <c r="C45" s="584"/>
      <c r="D45" s="585"/>
      <c r="E45" s="676"/>
      <c r="F45" s="677"/>
      <c r="G45" s="677"/>
      <c r="H45" s="677"/>
      <c r="I45" s="677"/>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13"/>
      <c r="AP45" s="714"/>
      <c r="AQ45" s="714"/>
      <c r="AR45" s="714"/>
      <c r="AS45" s="714"/>
      <c r="AT45" s="715"/>
    </row>
    <row r="46" spans="1:80" ht="46.5" customHeight="1" x14ac:dyDescent="0.35">
      <c r="A46" s="15"/>
      <c r="B46" s="584"/>
      <c r="C46" s="584"/>
      <c r="D46" s="585"/>
      <c r="E46" s="670" t="s">
        <v>1064</v>
      </c>
      <c r="F46" s="671"/>
      <c r="G46" s="671"/>
      <c r="H46" s="671"/>
      <c r="I46" s="672"/>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4"/>
      <c r="C47" s="584"/>
      <c r="D47" s="585"/>
      <c r="E47" s="688"/>
      <c r="F47" s="674"/>
      <c r="G47" s="674"/>
      <c r="H47" s="674"/>
      <c r="I47" s="675"/>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4"/>
      <c r="C48" s="584"/>
      <c r="D48" s="585"/>
      <c r="E48" s="688"/>
      <c r="F48" s="674"/>
      <c r="G48" s="674"/>
      <c r="H48" s="674"/>
      <c r="I48" s="675"/>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4"/>
      <c r="C49" s="584"/>
      <c r="D49" s="585"/>
      <c r="E49" s="673"/>
      <c r="F49" s="674"/>
      <c r="G49" s="674"/>
      <c r="H49" s="674"/>
      <c r="I49" s="675"/>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4"/>
      <c r="C50" s="584"/>
      <c r="D50" s="585"/>
      <c r="E50" s="673"/>
      <c r="F50" s="674"/>
      <c r="G50" s="674"/>
      <c r="H50" s="674"/>
      <c r="I50" s="675"/>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4"/>
      <c r="C51" s="584"/>
      <c r="D51" s="585"/>
      <c r="E51" s="673"/>
      <c r="F51" s="674"/>
      <c r="G51" s="674"/>
      <c r="H51" s="674"/>
      <c r="I51" s="675"/>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4"/>
      <c r="C52" s="584"/>
      <c r="D52" s="585"/>
      <c r="E52" s="673"/>
      <c r="F52" s="674"/>
      <c r="G52" s="674"/>
      <c r="H52" s="674"/>
      <c r="I52" s="675"/>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4"/>
      <c r="C53" s="584"/>
      <c r="D53" s="585"/>
      <c r="E53" s="673"/>
      <c r="F53" s="674"/>
      <c r="G53" s="674"/>
      <c r="H53" s="674"/>
      <c r="I53" s="675"/>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4"/>
      <c r="C54" s="584"/>
      <c r="D54" s="585"/>
      <c r="E54" s="673"/>
      <c r="F54" s="674"/>
      <c r="G54" s="674"/>
      <c r="H54" s="674"/>
      <c r="I54" s="675"/>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4"/>
      <c r="C55" s="584"/>
      <c r="D55" s="585"/>
      <c r="E55" s="676"/>
      <c r="F55" s="677"/>
      <c r="G55" s="677"/>
      <c r="H55" s="677"/>
      <c r="I55" s="678"/>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0" t="s">
        <v>1065</v>
      </c>
      <c r="K56" s="671"/>
      <c r="L56" s="671"/>
      <c r="M56" s="671"/>
      <c r="N56" s="671"/>
      <c r="O56" s="672"/>
      <c r="P56" s="670" t="s">
        <v>1066</v>
      </c>
      <c r="Q56" s="671"/>
      <c r="R56" s="671"/>
      <c r="S56" s="671"/>
      <c r="T56" s="671"/>
      <c r="U56" s="672"/>
      <c r="V56" s="670" t="s">
        <v>1067</v>
      </c>
      <c r="W56" s="671"/>
      <c r="X56" s="671"/>
      <c r="Y56" s="671"/>
      <c r="Z56" s="671"/>
      <c r="AA56" s="672"/>
      <c r="AB56" s="670" t="s">
        <v>1068</v>
      </c>
      <c r="AC56" s="716"/>
      <c r="AD56" s="671"/>
      <c r="AE56" s="671"/>
      <c r="AF56" s="671"/>
      <c r="AG56" s="672"/>
      <c r="AH56" s="670" t="s">
        <v>1069</v>
      </c>
      <c r="AI56" s="671"/>
      <c r="AJ56" s="671"/>
      <c r="AK56" s="671"/>
      <c r="AL56" s="671"/>
      <c r="AM56" s="67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3"/>
      <c r="K57" s="674"/>
      <c r="L57" s="674"/>
      <c r="M57" s="674"/>
      <c r="N57" s="674"/>
      <c r="O57" s="675"/>
      <c r="P57" s="673"/>
      <c r="Q57" s="674"/>
      <c r="R57" s="674"/>
      <c r="S57" s="674"/>
      <c r="T57" s="674"/>
      <c r="U57" s="675"/>
      <c r="V57" s="673"/>
      <c r="W57" s="674"/>
      <c r="X57" s="674"/>
      <c r="Y57" s="674"/>
      <c r="Z57" s="674"/>
      <c r="AA57" s="675"/>
      <c r="AB57" s="673"/>
      <c r="AC57" s="674"/>
      <c r="AD57" s="674"/>
      <c r="AE57" s="674"/>
      <c r="AF57" s="674"/>
      <c r="AG57" s="675"/>
      <c r="AH57" s="673"/>
      <c r="AI57" s="674"/>
      <c r="AJ57" s="674"/>
      <c r="AK57" s="674"/>
      <c r="AL57" s="674"/>
      <c r="AM57" s="67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3"/>
      <c r="K58" s="674"/>
      <c r="L58" s="674"/>
      <c r="M58" s="674"/>
      <c r="N58" s="674"/>
      <c r="O58" s="675"/>
      <c r="P58" s="673"/>
      <c r="Q58" s="674"/>
      <c r="R58" s="674"/>
      <c r="S58" s="674"/>
      <c r="T58" s="674"/>
      <c r="U58" s="675"/>
      <c r="V58" s="673"/>
      <c r="W58" s="674"/>
      <c r="X58" s="674"/>
      <c r="Y58" s="674"/>
      <c r="Z58" s="674"/>
      <c r="AA58" s="675"/>
      <c r="AB58" s="673"/>
      <c r="AC58" s="674"/>
      <c r="AD58" s="674"/>
      <c r="AE58" s="674"/>
      <c r="AF58" s="674"/>
      <c r="AG58" s="675"/>
      <c r="AH58" s="673"/>
      <c r="AI58" s="674"/>
      <c r="AJ58" s="674"/>
      <c r="AK58" s="674"/>
      <c r="AL58" s="674"/>
      <c r="AM58" s="67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3"/>
      <c r="K59" s="674"/>
      <c r="L59" s="674"/>
      <c r="M59" s="674"/>
      <c r="N59" s="674"/>
      <c r="O59" s="675"/>
      <c r="P59" s="673"/>
      <c r="Q59" s="674"/>
      <c r="R59" s="674"/>
      <c r="S59" s="674"/>
      <c r="T59" s="674"/>
      <c r="U59" s="675"/>
      <c r="V59" s="673"/>
      <c r="W59" s="674"/>
      <c r="X59" s="674"/>
      <c r="Y59" s="674"/>
      <c r="Z59" s="674"/>
      <c r="AA59" s="675"/>
      <c r="AB59" s="673"/>
      <c r="AC59" s="674"/>
      <c r="AD59" s="674"/>
      <c r="AE59" s="674"/>
      <c r="AF59" s="674"/>
      <c r="AG59" s="675"/>
      <c r="AH59" s="673"/>
      <c r="AI59" s="674"/>
      <c r="AJ59" s="674"/>
      <c r="AK59" s="674"/>
      <c r="AL59" s="674"/>
      <c r="AM59" s="67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3"/>
      <c r="K60" s="674"/>
      <c r="L60" s="674"/>
      <c r="M60" s="674"/>
      <c r="N60" s="674"/>
      <c r="O60" s="675"/>
      <c r="P60" s="673"/>
      <c r="Q60" s="674"/>
      <c r="R60" s="674"/>
      <c r="S60" s="674"/>
      <c r="T60" s="674"/>
      <c r="U60" s="675"/>
      <c r="V60" s="673"/>
      <c r="W60" s="674"/>
      <c r="X60" s="674"/>
      <c r="Y60" s="674"/>
      <c r="Z60" s="674"/>
      <c r="AA60" s="675"/>
      <c r="AB60" s="673"/>
      <c r="AC60" s="674"/>
      <c r="AD60" s="674"/>
      <c r="AE60" s="674"/>
      <c r="AF60" s="674"/>
      <c r="AG60" s="675"/>
      <c r="AH60" s="673"/>
      <c r="AI60" s="674"/>
      <c r="AJ60" s="674"/>
      <c r="AK60" s="674"/>
      <c r="AL60" s="674"/>
      <c r="AM60" s="67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6"/>
      <c r="K61" s="677"/>
      <c r="L61" s="677"/>
      <c r="M61" s="677"/>
      <c r="N61" s="677"/>
      <c r="O61" s="678"/>
      <c r="P61" s="676"/>
      <c r="Q61" s="677"/>
      <c r="R61" s="677"/>
      <c r="S61" s="677"/>
      <c r="T61" s="677"/>
      <c r="U61" s="678"/>
      <c r="V61" s="676"/>
      <c r="W61" s="677"/>
      <c r="X61" s="677"/>
      <c r="Y61" s="677"/>
      <c r="Z61" s="677"/>
      <c r="AA61" s="678"/>
      <c r="AB61" s="676"/>
      <c r="AC61" s="677"/>
      <c r="AD61" s="677"/>
      <c r="AE61" s="677"/>
      <c r="AF61" s="677"/>
      <c r="AG61" s="678"/>
      <c r="AH61" s="676"/>
      <c r="AI61" s="677"/>
      <c r="AJ61" s="677"/>
      <c r="AK61" s="677"/>
      <c r="AL61" s="677"/>
      <c r="AM61" s="67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N10" sqref="N10"/>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4" t="s">
        <v>469</v>
      </c>
      <c r="E1" s="720" t="s">
        <v>1234</v>
      </c>
      <c r="F1" s="736"/>
      <c r="G1" s="736"/>
      <c r="H1" s="736"/>
      <c r="I1" s="736"/>
      <c r="J1" s="736"/>
      <c r="K1" s="736"/>
      <c r="L1" s="736"/>
      <c r="M1" s="736"/>
      <c r="N1" s="736"/>
      <c r="O1" s="736"/>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7" t="s">
        <v>13</v>
      </c>
      <c r="CL1" s="718"/>
    </row>
    <row r="2" spans="1:90" ht="24" customHeight="1" thickBot="1" x14ac:dyDescent="0.3">
      <c r="A2" s="115"/>
      <c r="B2" s="155"/>
      <c r="C2" s="166"/>
      <c r="D2" s="735"/>
      <c r="E2" s="720"/>
      <c r="F2" s="736"/>
      <c r="G2" s="736"/>
      <c r="H2" s="736"/>
      <c r="I2" s="736"/>
      <c r="J2" s="736"/>
      <c r="K2" s="736"/>
      <c r="L2" s="736"/>
      <c r="M2" s="736"/>
      <c r="N2" s="736"/>
      <c r="O2" s="736"/>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7" t="s">
        <v>12</v>
      </c>
      <c r="CL2" s="718"/>
    </row>
    <row r="3" spans="1:90" s="110" customFormat="1" ht="36.75" customHeight="1" thickBot="1" x14ac:dyDescent="0.3">
      <c r="A3" s="115"/>
      <c r="B3" s="155"/>
      <c r="C3" s="167"/>
      <c r="D3" s="173" t="s">
        <v>962</v>
      </c>
      <c r="E3" s="719" t="s">
        <v>1236</v>
      </c>
      <c r="F3" s="719"/>
      <c r="G3" s="719"/>
      <c r="H3" s="719"/>
      <c r="I3" s="719"/>
      <c r="J3" s="719"/>
      <c r="K3" s="719"/>
      <c r="L3" s="719"/>
      <c r="M3" s="719"/>
      <c r="N3" s="719"/>
      <c r="O3" s="72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1" t="s">
        <v>156</v>
      </c>
      <c r="CL3" s="722"/>
    </row>
    <row r="4" spans="1:90" ht="27" customHeight="1" x14ac:dyDescent="0.25">
      <c r="A4" s="115"/>
      <c r="B4" s="157"/>
      <c r="C4" s="158"/>
      <c r="D4" s="159"/>
      <c r="E4" s="723" t="s">
        <v>961</v>
      </c>
      <c r="F4" s="723"/>
      <c r="G4" s="723"/>
      <c r="H4" s="723"/>
      <c r="I4" s="723"/>
      <c r="J4" s="723"/>
      <c r="K4" s="723"/>
      <c r="L4" s="723"/>
      <c r="M4" s="723"/>
      <c r="N4" s="723"/>
      <c r="O4" s="723"/>
      <c r="P4" s="160"/>
      <c r="Q4" s="142"/>
    </row>
    <row r="5" spans="1:90" customFormat="1" ht="41.25" customHeight="1" thickBot="1" x14ac:dyDescent="0.3">
      <c r="A5" s="116"/>
      <c r="B5" s="411" t="s">
        <v>473</v>
      </c>
      <c r="C5" s="214" t="str">
        <f>IF('Mapa final SI'!E4="","",'Mapa final SI'!E4)</f>
        <v>Seguimiento y evaluación a la gestión</v>
      </c>
      <c r="D5" s="412"/>
      <c r="Q5" s="413"/>
    </row>
    <row r="6" spans="1:90" s="1" customFormat="1" ht="114" customHeight="1" thickBot="1" x14ac:dyDescent="0.3">
      <c r="A6" s="358" t="s">
        <v>462</v>
      </c>
      <c r="B6" s="419"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52.5" customHeight="1" x14ac:dyDescent="0.25">
      <c r="A7" s="118" t="s">
        <v>545</v>
      </c>
      <c r="B7" s="724"/>
      <c r="C7" s="726" t="str">
        <f>IF('Mapa final SI'!G10="","",'Mapa final SI'!G10)</f>
        <v/>
      </c>
      <c r="D7" s="728"/>
      <c r="E7" s="726" t="str">
        <f>IF('Mapa final SI'!F10="","",'Mapa final SI'!F10)</f>
        <v/>
      </c>
      <c r="F7" s="730" t="str">
        <f>IF('Mapa final SI'!L10="","",'Mapa final SI'!L10)</f>
        <v/>
      </c>
      <c r="G7" s="730" t="str">
        <f>IF('Mapa final SI'!P10="","",'Mapa final SI'!P10)</f>
        <v/>
      </c>
      <c r="H7" s="83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6" t="str">
        <f>IF('Mapa final SI'!AC10="","",'Mapa final SI'!AC10)</f>
        <v/>
      </c>
      <c r="J7" s="356" t="str">
        <f>IF('Mapa final SI'!AE10="","",'Mapa final SI'!AE10)</f>
        <v/>
      </c>
      <c r="K7" s="35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6" t="str">
        <f>IF('Mapa final SI'!AH10="","",'Mapa final SI'!AH10)</f>
        <v/>
      </c>
      <c r="M7" s="357" t="str">
        <f>IF('Mapa final SI'!T10="","",'Mapa final SI'!T10)</f>
        <v/>
      </c>
      <c r="N7" s="427"/>
      <c r="O7" s="428"/>
      <c r="P7" s="428"/>
      <c r="Q7" s="429"/>
    </row>
    <row r="8" spans="1:90" ht="43.5" customHeight="1" x14ac:dyDescent="0.25">
      <c r="A8" s="118" t="s">
        <v>546</v>
      </c>
      <c r="B8" s="725"/>
      <c r="C8" s="727"/>
      <c r="D8" s="729"/>
      <c r="E8" s="727"/>
      <c r="F8" s="731"/>
      <c r="G8" s="731"/>
      <c r="H8" s="836"/>
      <c r="I8" s="356" t="str">
        <f>IF('Mapa final SI'!AC11="","",'Mapa final SI'!AC11)</f>
        <v/>
      </c>
      <c r="J8" s="356" t="str">
        <f>IF('Mapa final SI'!AE11="","",'Mapa final SI'!AE11)</f>
        <v/>
      </c>
      <c r="K8" s="35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6" t="str">
        <f>IF('Mapa final SI'!AH11="","",'Mapa final SI'!AH11)</f>
        <v/>
      </c>
      <c r="M8" s="357" t="str">
        <f>IF('Mapa final SI'!T11="","",'Mapa final SI'!T11)</f>
        <v/>
      </c>
      <c r="N8" s="428"/>
      <c r="O8" s="428"/>
      <c r="P8" s="428"/>
      <c r="Q8" s="429"/>
    </row>
    <row r="9" spans="1:90" ht="43.5" customHeight="1" x14ac:dyDescent="0.25">
      <c r="A9" s="118" t="s">
        <v>547</v>
      </c>
      <c r="B9" s="725"/>
      <c r="C9" s="727"/>
      <c r="D9" s="729"/>
      <c r="E9" s="727"/>
      <c r="F9" s="731"/>
      <c r="G9" s="731"/>
      <c r="H9" s="836"/>
      <c r="I9" s="356" t="str">
        <f>IF('Mapa final SI'!AC12="","",'Mapa final SI'!AC12)</f>
        <v/>
      </c>
      <c r="J9" s="356" t="str">
        <f>IF('Mapa final SI'!AE12="","",'Mapa final SI'!AE12)</f>
        <v/>
      </c>
      <c r="K9" s="356" t="str">
        <f t="shared" si="0"/>
        <v/>
      </c>
      <c r="L9" s="356" t="str">
        <f>IF('Mapa final SI'!AH12="","",'Mapa final SI'!AH12)</f>
        <v/>
      </c>
      <c r="M9" s="357" t="str">
        <f>IF('Mapa final SI'!T12="","",'Mapa final SI'!T12)</f>
        <v/>
      </c>
      <c r="N9" s="428"/>
      <c r="O9" s="428"/>
      <c r="P9" s="428"/>
      <c r="Q9" s="429"/>
    </row>
    <row r="10" spans="1:90" ht="43.5" customHeight="1" x14ac:dyDescent="0.25">
      <c r="A10" s="118" t="s">
        <v>548</v>
      </c>
      <c r="B10" s="725"/>
      <c r="C10" s="727"/>
      <c r="D10" s="729"/>
      <c r="E10" s="727"/>
      <c r="F10" s="731"/>
      <c r="G10" s="731"/>
      <c r="H10" s="836"/>
      <c r="I10" s="356" t="str">
        <f>IF('Mapa final SI'!AC13="","",'Mapa final SI'!AC13)</f>
        <v/>
      </c>
      <c r="J10" s="356" t="str">
        <f>IF('Mapa final SI'!AE13="","",'Mapa final SI'!AE13)</f>
        <v/>
      </c>
      <c r="K10" s="356" t="str">
        <f t="shared" si="0"/>
        <v/>
      </c>
      <c r="L10" s="356" t="str">
        <f>IF('Mapa final SI'!AH13="","",'Mapa final SI'!AH13)</f>
        <v/>
      </c>
      <c r="M10" s="357" t="str">
        <f>IF('Mapa final SI'!T13="","",'Mapa final SI'!T13)</f>
        <v/>
      </c>
      <c r="N10" s="428"/>
      <c r="O10" s="428"/>
      <c r="P10" s="428"/>
      <c r="Q10" s="429"/>
    </row>
    <row r="11" spans="1:90" ht="43.5" customHeight="1" x14ac:dyDescent="0.25">
      <c r="A11" s="118" t="s">
        <v>549</v>
      </c>
      <c r="B11" s="725"/>
      <c r="C11" s="727"/>
      <c r="D11" s="729"/>
      <c r="E11" s="727"/>
      <c r="F11" s="731"/>
      <c r="G11" s="731"/>
      <c r="H11" s="836"/>
      <c r="I11" s="356" t="str">
        <f>IF('Mapa final SI'!AC14="","",'Mapa final SI'!AC14)</f>
        <v/>
      </c>
      <c r="J11" s="356" t="str">
        <f>IF('Mapa final SI'!AE14="","",'Mapa final SI'!AE14)</f>
        <v/>
      </c>
      <c r="K11" s="356" t="str">
        <f t="shared" si="0"/>
        <v/>
      </c>
      <c r="L11" s="356" t="str">
        <f>IF('Mapa final SI'!AH14="","",'Mapa final SI'!AH14)</f>
        <v/>
      </c>
      <c r="M11" s="357" t="str">
        <f>IF('Mapa final SI'!T14="","",'Mapa final SI'!T14)</f>
        <v/>
      </c>
      <c r="N11" s="428"/>
      <c r="O11" s="428"/>
      <c r="P11" s="428"/>
      <c r="Q11" s="429"/>
    </row>
    <row r="12" spans="1:90" ht="43.5" customHeight="1" x14ac:dyDescent="0.25">
      <c r="A12" s="118" t="s">
        <v>550</v>
      </c>
      <c r="B12" s="725"/>
      <c r="C12" s="727"/>
      <c r="D12" s="729"/>
      <c r="E12" s="727"/>
      <c r="F12" s="731"/>
      <c r="G12" s="731"/>
      <c r="H12" s="732"/>
      <c r="I12" s="356" t="str">
        <f>IF('Mapa final SI'!AC15="","",'Mapa final SI'!AC15)</f>
        <v/>
      </c>
      <c r="J12" s="356" t="str">
        <f>IF('Mapa final SI'!AE15="","",'Mapa final SI'!AE15)</f>
        <v/>
      </c>
      <c r="K12" s="356" t="str">
        <f t="shared" si="0"/>
        <v/>
      </c>
      <c r="L12" s="356" t="str">
        <f>IF('Mapa final SI'!AH15="","",'Mapa final SI'!AH15)</f>
        <v/>
      </c>
      <c r="M12" s="357" t="str">
        <f>IF('Mapa final SI'!T15="","",'Mapa final SI'!T15)</f>
        <v/>
      </c>
      <c r="N12" s="428"/>
      <c r="O12" s="428"/>
      <c r="P12" s="428"/>
      <c r="Q12" s="429"/>
    </row>
    <row r="13" spans="1:90" ht="43.5" customHeight="1" x14ac:dyDescent="0.25">
      <c r="A13" s="118" t="s">
        <v>551</v>
      </c>
      <c r="B13" s="724"/>
      <c r="C13" s="726" t="str">
        <f>IF('Mapa final SI'!G16="","",'Mapa final SI'!G16)</f>
        <v/>
      </c>
      <c r="D13" s="728"/>
      <c r="E13" s="726" t="str">
        <f>IF('Mapa final SI'!F16="","",'Mapa final SI'!F16)</f>
        <v/>
      </c>
      <c r="F13" s="730" t="str">
        <f>IF('Mapa final SI'!L16="","",'Mapa final SI'!L16)</f>
        <v/>
      </c>
      <c r="G13" s="730" t="str">
        <f>IF('Mapa final SI'!P16="","",'Mapa final SI'!P16)</f>
        <v/>
      </c>
      <c r="H13" s="83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6" t="str">
        <f>IF('Mapa final SI'!AC16="","",'Mapa final SI'!AC16)</f>
        <v/>
      </c>
      <c r="J13" s="356" t="str">
        <f>IF('Mapa final SI'!AE16="","",'Mapa final SI'!AE16)</f>
        <v/>
      </c>
      <c r="K13" s="356" t="str">
        <f t="shared" si="0"/>
        <v/>
      </c>
      <c r="L13" s="356" t="str">
        <f>IF('Mapa final SI'!AH16="","",'Mapa final SI'!AH16)</f>
        <v/>
      </c>
      <c r="M13" s="357" t="str">
        <f>IF('Mapa final SI'!T16="","",'Mapa final SI'!T16)</f>
        <v/>
      </c>
      <c r="N13" s="428"/>
      <c r="O13" s="428"/>
      <c r="P13" s="428"/>
      <c r="Q13" s="429"/>
    </row>
    <row r="14" spans="1:90" ht="43.5" customHeight="1" x14ac:dyDescent="0.25">
      <c r="A14" s="118" t="s">
        <v>552</v>
      </c>
      <c r="B14" s="725"/>
      <c r="C14" s="727"/>
      <c r="D14" s="729"/>
      <c r="E14" s="727"/>
      <c r="F14" s="731"/>
      <c r="G14" s="731"/>
      <c r="H14" s="836"/>
      <c r="I14" s="356" t="str">
        <f>IF('Mapa final SI'!AC17="","",'Mapa final SI'!AC17)</f>
        <v/>
      </c>
      <c r="J14" s="356" t="str">
        <f>IF('Mapa final SI'!AE17="","",'Mapa final SI'!AE17)</f>
        <v/>
      </c>
      <c r="K14" s="356" t="str">
        <f t="shared" si="0"/>
        <v/>
      </c>
      <c r="L14" s="356" t="str">
        <f>IF('Mapa final SI'!AH17="","",'Mapa final SI'!AH17)</f>
        <v/>
      </c>
      <c r="M14" s="357" t="str">
        <f>IF('Mapa final SI'!T17="","",'Mapa final SI'!T17)</f>
        <v/>
      </c>
      <c r="N14" s="428"/>
      <c r="O14" s="428"/>
      <c r="P14" s="428"/>
      <c r="Q14" s="429"/>
    </row>
    <row r="15" spans="1:90" ht="43.5" customHeight="1" x14ac:dyDescent="0.25">
      <c r="A15" s="118" t="s">
        <v>553</v>
      </c>
      <c r="B15" s="725"/>
      <c r="C15" s="727"/>
      <c r="D15" s="729"/>
      <c r="E15" s="727"/>
      <c r="F15" s="731"/>
      <c r="G15" s="731"/>
      <c r="H15" s="836"/>
      <c r="I15" s="356" t="str">
        <f>IF('Mapa final SI'!AC18="","",'Mapa final SI'!AC18)</f>
        <v/>
      </c>
      <c r="J15" s="356" t="str">
        <f>IF('Mapa final SI'!AE18="","",'Mapa final SI'!AE18)</f>
        <v/>
      </c>
      <c r="K15" s="356" t="str">
        <f t="shared" si="0"/>
        <v/>
      </c>
      <c r="L15" s="356" t="str">
        <f>IF('Mapa final SI'!AH18="","",'Mapa final SI'!AH18)</f>
        <v/>
      </c>
      <c r="M15" s="357" t="str">
        <f>IF('Mapa final SI'!T18="","",'Mapa final SI'!T18)</f>
        <v/>
      </c>
      <c r="N15" s="428"/>
      <c r="O15" s="428"/>
      <c r="P15" s="428"/>
      <c r="Q15" s="429"/>
    </row>
    <row r="16" spans="1:90" ht="43.5" customHeight="1" x14ac:dyDescent="0.25">
      <c r="A16" s="118" t="s">
        <v>554</v>
      </c>
      <c r="B16" s="725"/>
      <c r="C16" s="727"/>
      <c r="D16" s="729"/>
      <c r="E16" s="727"/>
      <c r="F16" s="731"/>
      <c r="G16" s="731"/>
      <c r="H16" s="836"/>
      <c r="I16" s="356" t="str">
        <f>IF('Mapa final SI'!AC19="","",'Mapa final SI'!AC19)</f>
        <v/>
      </c>
      <c r="J16" s="356" t="str">
        <f>IF('Mapa final SI'!AE19="","",'Mapa final SI'!AE19)</f>
        <v/>
      </c>
      <c r="K16" s="356" t="str">
        <f t="shared" si="0"/>
        <v/>
      </c>
      <c r="L16" s="356" t="str">
        <f>IF('Mapa final SI'!AH19="","",'Mapa final SI'!AH19)</f>
        <v/>
      </c>
      <c r="M16" s="357" t="str">
        <f>IF('Mapa final SI'!T19="","",'Mapa final SI'!T19)</f>
        <v/>
      </c>
      <c r="N16" s="428"/>
      <c r="O16" s="428"/>
      <c r="P16" s="428"/>
      <c r="Q16" s="429"/>
    </row>
    <row r="17" spans="1:17" ht="43.5" customHeight="1" x14ac:dyDescent="0.25">
      <c r="A17" s="118" t="s">
        <v>555</v>
      </c>
      <c r="B17" s="725"/>
      <c r="C17" s="727"/>
      <c r="D17" s="729"/>
      <c r="E17" s="727"/>
      <c r="F17" s="731"/>
      <c r="G17" s="731"/>
      <c r="H17" s="836"/>
      <c r="I17" s="356" t="str">
        <f>IF('Mapa final SI'!AC20="","",'Mapa final SI'!AC20)</f>
        <v/>
      </c>
      <c r="J17" s="356" t="str">
        <f>IF('Mapa final SI'!AE20="","",'Mapa final SI'!AE20)</f>
        <v/>
      </c>
      <c r="K17" s="356" t="str">
        <f t="shared" si="0"/>
        <v/>
      </c>
      <c r="L17" s="356" t="str">
        <f>IF('Mapa final SI'!AH20="","",'Mapa final SI'!AH20)</f>
        <v/>
      </c>
      <c r="M17" s="357" t="str">
        <f>IF('Mapa final SI'!T20="","",'Mapa final SI'!T20)</f>
        <v/>
      </c>
      <c r="N17" s="428"/>
      <c r="O17" s="428"/>
      <c r="P17" s="428"/>
      <c r="Q17" s="429"/>
    </row>
    <row r="18" spans="1:17" ht="43.5" customHeight="1" x14ac:dyDescent="0.25">
      <c r="A18" s="118" t="s">
        <v>556</v>
      </c>
      <c r="B18" s="725"/>
      <c r="C18" s="727"/>
      <c r="D18" s="729"/>
      <c r="E18" s="727"/>
      <c r="F18" s="731"/>
      <c r="G18" s="731"/>
      <c r="H18" s="732"/>
      <c r="I18" s="356" t="str">
        <f>IF('Mapa final SI'!AC21="","",'Mapa final SI'!AC21)</f>
        <v/>
      </c>
      <c r="J18" s="356" t="str">
        <f>IF('Mapa final SI'!AE21="","",'Mapa final SI'!AE21)</f>
        <v/>
      </c>
      <c r="K18" s="356" t="str">
        <f t="shared" si="0"/>
        <v/>
      </c>
      <c r="L18" s="356" t="str">
        <f>IF('Mapa final SI'!AH21="","",'Mapa final SI'!AH21)</f>
        <v/>
      </c>
      <c r="M18" s="357" t="str">
        <f>IF('Mapa final SI'!T21="","",'Mapa final SI'!T21)</f>
        <v/>
      </c>
      <c r="N18" s="428"/>
      <c r="O18" s="428"/>
      <c r="P18" s="428"/>
      <c r="Q18" s="429"/>
    </row>
    <row r="19" spans="1:17" ht="43.5" customHeight="1" x14ac:dyDescent="0.25">
      <c r="A19" s="118" t="s">
        <v>557</v>
      </c>
      <c r="B19" s="724"/>
      <c r="C19" s="726" t="str">
        <f>IF('Mapa final SI'!G22="","",'Mapa final SI'!G22)</f>
        <v/>
      </c>
      <c r="D19" s="728"/>
      <c r="E19" s="726" t="str">
        <f>IF('Mapa final SI'!F22="","",'Mapa final SI'!F22)</f>
        <v/>
      </c>
      <c r="F19" s="730" t="str">
        <f>IF('Mapa final SI'!L22="","",'Mapa final SI'!L22)</f>
        <v/>
      </c>
      <c r="G19" s="730" t="str">
        <f>IF('Mapa final SI'!P22="","",'Mapa final SI'!P22)</f>
        <v/>
      </c>
      <c r="H19" s="83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6" t="str">
        <f>IF('Mapa final SI'!AC22="","",'Mapa final SI'!AC22)</f>
        <v/>
      </c>
      <c r="J19" s="356" t="str">
        <f>IF('Mapa final SI'!AE22="","",'Mapa final SI'!AE22)</f>
        <v/>
      </c>
      <c r="K19" s="356" t="str">
        <f t="shared" si="0"/>
        <v/>
      </c>
      <c r="L19" s="356" t="str">
        <f>IF('Mapa final SI'!AH22="","",'Mapa final SI'!AH22)</f>
        <v/>
      </c>
      <c r="M19" s="357" t="str">
        <f>IF('Mapa final SI'!T22="","",'Mapa final SI'!T22)</f>
        <v/>
      </c>
      <c r="N19" s="428"/>
      <c r="O19" s="428"/>
      <c r="P19" s="428"/>
      <c r="Q19" s="429"/>
    </row>
    <row r="20" spans="1:17" ht="43.5" customHeight="1" x14ac:dyDescent="0.25">
      <c r="A20" s="118" t="s">
        <v>558</v>
      </c>
      <c r="B20" s="725"/>
      <c r="C20" s="727"/>
      <c r="D20" s="729"/>
      <c r="E20" s="727"/>
      <c r="F20" s="731"/>
      <c r="G20" s="731"/>
      <c r="H20" s="836"/>
      <c r="I20" s="356" t="str">
        <f>IF('Mapa final SI'!AC23="","",'Mapa final SI'!AC23)</f>
        <v/>
      </c>
      <c r="J20" s="356" t="str">
        <f>IF('Mapa final SI'!AE23="","",'Mapa final SI'!AE23)</f>
        <v/>
      </c>
      <c r="K20" s="356" t="str">
        <f t="shared" si="0"/>
        <v/>
      </c>
      <c r="L20" s="356" t="str">
        <f>IF('Mapa final SI'!AH23="","",'Mapa final SI'!AH23)</f>
        <v/>
      </c>
      <c r="M20" s="357" t="str">
        <f>IF('Mapa final SI'!T23="","",'Mapa final SI'!T23)</f>
        <v/>
      </c>
      <c r="N20" s="428"/>
      <c r="O20" s="428"/>
      <c r="P20" s="428"/>
      <c r="Q20" s="429"/>
    </row>
    <row r="21" spans="1:17" ht="43.5" customHeight="1" x14ac:dyDescent="0.25">
      <c r="A21" s="118" t="s">
        <v>559</v>
      </c>
      <c r="B21" s="725"/>
      <c r="C21" s="727"/>
      <c r="D21" s="729"/>
      <c r="E21" s="727"/>
      <c r="F21" s="731"/>
      <c r="G21" s="731"/>
      <c r="H21" s="836"/>
      <c r="I21" s="356" t="str">
        <f>IF('Mapa final SI'!AC24="","",'Mapa final SI'!AC24)</f>
        <v/>
      </c>
      <c r="J21" s="356" t="str">
        <f>IF('Mapa final SI'!AE24="","",'Mapa final SI'!AE24)</f>
        <v/>
      </c>
      <c r="K21" s="356" t="str">
        <f t="shared" si="0"/>
        <v/>
      </c>
      <c r="L21" s="356" t="str">
        <f>IF('Mapa final SI'!AH24="","",'Mapa final SI'!AH24)</f>
        <v/>
      </c>
      <c r="M21" s="357" t="str">
        <f>IF('Mapa final SI'!T24="","",'Mapa final SI'!T24)</f>
        <v/>
      </c>
      <c r="N21" s="428"/>
      <c r="O21" s="428"/>
      <c r="P21" s="428"/>
      <c r="Q21" s="429"/>
    </row>
    <row r="22" spans="1:17" ht="43.5" customHeight="1" x14ac:dyDescent="0.25">
      <c r="A22" s="118" t="s">
        <v>560</v>
      </c>
      <c r="B22" s="725"/>
      <c r="C22" s="727"/>
      <c r="D22" s="729"/>
      <c r="E22" s="727"/>
      <c r="F22" s="731"/>
      <c r="G22" s="731"/>
      <c r="H22" s="836"/>
      <c r="I22" s="356" t="str">
        <f>IF('Mapa final SI'!AC25="","",'Mapa final SI'!AC25)</f>
        <v/>
      </c>
      <c r="J22" s="356" t="str">
        <f>IF('Mapa final SI'!AE25="","",'Mapa final SI'!AE25)</f>
        <v/>
      </c>
      <c r="K22" s="356" t="str">
        <f t="shared" si="0"/>
        <v/>
      </c>
      <c r="L22" s="356" t="str">
        <f>IF('Mapa final SI'!AH25="","",'Mapa final SI'!AH25)</f>
        <v/>
      </c>
      <c r="M22" s="357" t="str">
        <f>IF('Mapa final SI'!T25="","",'Mapa final SI'!T25)</f>
        <v/>
      </c>
      <c r="N22" s="428"/>
      <c r="O22" s="428"/>
      <c r="P22" s="428"/>
      <c r="Q22" s="429"/>
    </row>
    <row r="23" spans="1:17" ht="43.5" customHeight="1" x14ac:dyDescent="0.25">
      <c r="A23" s="118" t="s">
        <v>561</v>
      </c>
      <c r="B23" s="725"/>
      <c r="C23" s="727"/>
      <c r="D23" s="729"/>
      <c r="E23" s="727"/>
      <c r="F23" s="731"/>
      <c r="G23" s="731"/>
      <c r="H23" s="836"/>
      <c r="I23" s="356" t="str">
        <f>IF('Mapa final SI'!AC26="","",'Mapa final SI'!AC26)</f>
        <v/>
      </c>
      <c r="J23" s="356" t="str">
        <f>IF('Mapa final SI'!AE26="","",'Mapa final SI'!AE26)</f>
        <v/>
      </c>
      <c r="K23" s="356" t="str">
        <f t="shared" si="0"/>
        <v/>
      </c>
      <c r="L23" s="356" t="str">
        <f>IF('Mapa final SI'!AH26="","",'Mapa final SI'!AH26)</f>
        <v/>
      </c>
      <c r="M23" s="357" t="str">
        <f>IF('Mapa final SI'!T26="","",'Mapa final SI'!T26)</f>
        <v/>
      </c>
      <c r="N23" s="428"/>
      <c r="O23" s="428"/>
      <c r="P23" s="428"/>
      <c r="Q23" s="429"/>
    </row>
    <row r="24" spans="1:17" ht="43.5" customHeight="1" x14ac:dyDescent="0.25">
      <c r="A24" s="118" t="s">
        <v>562</v>
      </c>
      <c r="B24" s="725"/>
      <c r="C24" s="727"/>
      <c r="D24" s="729"/>
      <c r="E24" s="727"/>
      <c r="F24" s="731"/>
      <c r="G24" s="731"/>
      <c r="H24" s="732"/>
      <c r="I24" s="356" t="str">
        <f>IF('Mapa final SI'!AC27="","",'Mapa final SI'!AC27)</f>
        <v/>
      </c>
      <c r="J24" s="356" t="str">
        <f>IF('Mapa final SI'!AE27="","",'Mapa final SI'!AE27)</f>
        <v/>
      </c>
      <c r="K24" s="356" t="str">
        <f t="shared" si="0"/>
        <v/>
      </c>
      <c r="L24" s="356" t="str">
        <f>IF('Mapa final SI'!AH27="","",'Mapa final SI'!AH27)</f>
        <v/>
      </c>
      <c r="M24" s="357" t="str">
        <f>IF('Mapa final SI'!T27="","",'Mapa final SI'!T27)</f>
        <v/>
      </c>
      <c r="N24" s="428"/>
      <c r="O24" s="428"/>
      <c r="P24" s="428"/>
      <c r="Q24" s="429"/>
    </row>
    <row r="25" spans="1:17" ht="43.5" customHeight="1" x14ac:dyDescent="0.25">
      <c r="A25" s="118" t="s">
        <v>563</v>
      </c>
      <c r="B25" s="724"/>
      <c r="C25" s="726" t="str">
        <f>IF('Mapa final SI'!G28="","",'Mapa final SI'!G28)</f>
        <v/>
      </c>
      <c r="D25" s="728"/>
      <c r="E25" s="726" t="str">
        <f>IF('Mapa final SI'!F28="","",'Mapa final SI'!F28)</f>
        <v/>
      </c>
      <c r="F25" s="730" t="str">
        <f>IF('Mapa final SI'!L28="","",'Mapa final SI'!L28)</f>
        <v/>
      </c>
      <c r="G25" s="730" t="str">
        <f>IF('Mapa final SI'!P28="","",'Mapa final SI'!P28)</f>
        <v/>
      </c>
      <c r="H25" s="83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6" t="str">
        <f>IF('Mapa final SI'!AC28="","",'Mapa final SI'!AC28)</f>
        <v/>
      </c>
      <c r="J25" s="356" t="str">
        <f>IF('Mapa final SI'!AE28="","",'Mapa final SI'!AE28)</f>
        <v/>
      </c>
      <c r="K25" s="356" t="str">
        <f t="shared" si="0"/>
        <v/>
      </c>
      <c r="L25" s="356" t="str">
        <f>IF('Mapa final SI'!AH28="","",'Mapa final SI'!AH28)</f>
        <v/>
      </c>
      <c r="M25" s="357" t="str">
        <f>IF('Mapa final SI'!T28="","",'Mapa final SI'!T28)</f>
        <v/>
      </c>
      <c r="N25" s="428"/>
      <c r="O25" s="428"/>
      <c r="P25" s="428"/>
      <c r="Q25" s="429"/>
    </row>
    <row r="26" spans="1:17" ht="43.5" customHeight="1" x14ac:dyDescent="0.25">
      <c r="A26" s="118" t="s">
        <v>564</v>
      </c>
      <c r="B26" s="725"/>
      <c r="C26" s="727"/>
      <c r="D26" s="729"/>
      <c r="E26" s="727"/>
      <c r="F26" s="731"/>
      <c r="G26" s="731"/>
      <c r="H26" s="836"/>
      <c r="I26" s="356" t="str">
        <f>IF('Mapa final SI'!AC29="","",'Mapa final SI'!AC29)</f>
        <v/>
      </c>
      <c r="J26" s="356" t="str">
        <f>IF('Mapa final SI'!AE29="","",'Mapa final SI'!AE29)</f>
        <v/>
      </c>
      <c r="K26" s="356" t="str">
        <f t="shared" si="0"/>
        <v/>
      </c>
      <c r="L26" s="356" t="str">
        <f>IF('Mapa final SI'!AH29="","",'Mapa final SI'!AH29)</f>
        <v/>
      </c>
      <c r="M26" s="357" t="str">
        <f>IF('Mapa final SI'!T29="","",'Mapa final SI'!T29)</f>
        <v/>
      </c>
      <c r="N26" s="428"/>
      <c r="O26" s="428"/>
      <c r="P26" s="428"/>
      <c r="Q26" s="429"/>
    </row>
    <row r="27" spans="1:17" ht="43.5" customHeight="1" x14ac:dyDescent="0.25">
      <c r="A27" s="118" t="s">
        <v>565</v>
      </c>
      <c r="B27" s="725"/>
      <c r="C27" s="727"/>
      <c r="D27" s="729"/>
      <c r="E27" s="727"/>
      <c r="F27" s="731"/>
      <c r="G27" s="731"/>
      <c r="H27" s="836"/>
      <c r="I27" s="356" t="str">
        <f>IF('Mapa final SI'!AC30="","",'Mapa final SI'!AC30)</f>
        <v/>
      </c>
      <c r="J27" s="356" t="str">
        <f>IF('Mapa final SI'!AE30="","",'Mapa final SI'!AE30)</f>
        <v/>
      </c>
      <c r="K27" s="356" t="str">
        <f t="shared" si="0"/>
        <v/>
      </c>
      <c r="L27" s="356" t="str">
        <f>IF('Mapa final SI'!AH30="","",'Mapa final SI'!AH30)</f>
        <v/>
      </c>
      <c r="M27" s="357" t="str">
        <f>IF('Mapa final SI'!T30="","",'Mapa final SI'!T30)</f>
        <v/>
      </c>
      <c r="N27" s="428"/>
      <c r="O27" s="428"/>
      <c r="P27" s="428"/>
      <c r="Q27" s="429"/>
    </row>
    <row r="28" spans="1:17" ht="43.5" customHeight="1" x14ac:dyDescent="0.25">
      <c r="A28" s="118" t="s">
        <v>566</v>
      </c>
      <c r="B28" s="725"/>
      <c r="C28" s="727"/>
      <c r="D28" s="729"/>
      <c r="E28" s="727"/>
      <c r="F28" s="731"/>
      <c r="G28" s="731"/>
      <c r="H28" s="836"/>
      <c r="I28" s="356" t="str">
        <f>IF('Mapa final SI'!AC31="","",'Mapa final SI'!AC31)</f>
        <v/>
      </c>
      <c r="J28" s="356" t="str">
        <f>IF('Mapa final SI'!AE31="","",'Mapa final SI'!AE31)</f>
        <v/>
      </c>
      <c r="K28" s="356" t="str">
        <f t="shared" si="0"/>
        <v/>
      </c>
      <c r="L28" s="356" t="str">
        <f>IF('Mapa final SI'!AH31="","",'Mapa final SI'!AH31)</f>
        <v/>
      </c>
      <c r="M28" s="357" t="str">
        <f>IF('Mapa final SI'!T31="","",'Mapa final SI'!T31)</f>
        <v/>
      </c>
      <c r="N28" s="428"/>
      <c r="O28" s="428"/>
      <c r="P28" s="428"/>
      <c r="Q28" s="429"/>
    </row>
    <row r="29" spans="1:17" ht="43.5" customHeight="1" x14ac:dyDescent="0.25">
      <c r="A29" s="118" t="s">
        <v>567</v>
      </c>
      <c r="B29" s="725"/>
      <c r="C29" s="727"/>
      <c r="D29" s="729"/>
      <c r="E29" s="727"/>
      <c r="F29" s="731"/>
      <c r="G29" s="731"/>
      <c r="H29" s="836"/>
      <c r="I29" s="356" t="str">
        <f>IF('Mapa final SI'!AC32="","",'Mapa final SI'!AC32)</f>
        <v/>
      </c>
      <c r="J29" s="356" t="str">
        <f>IF('Mapa final SI'!AE32="","",'Mapa final SI'!AE32)</f>
        <v/>
      </c>
      <c r="K29" s="356" t="str">
        <f t="shared" si="0"/>
        <v/>
      </c>
      <c r="L29" s="356" t="str">
        <f>IF('Mapa final SI'!AH32="","",'Mapa final SI'!AH32)</f>
        <v/>
      </c>
      <c r="M29" s="357" t="str">
        <f>IF('Mapa final SI'!T32="","",'Mapa final SI'!T32)</f>
        <v/>
      </c>
      <c r="N29" s="428"/>
      <c r="O29" s="428"/>
      <c r="P29" s="428"/>
      <c r="Q29" s="429"/>
    </row>
    <row r="30" spans="1:17" ht="43.5" customHeight="1" x14ac:dyDescent="0.25">
      <c r="A30" s="118" t="s">
        <v>568</v>
      </c>
      <c r="B30" s="725"/>
      <c r="C30" s="727"/>
      <c r="D30" s="729"/>
      <c r="E30" s="727"/>
      <c r="F30" s="731"/>
      <c r="G30" s="731"/>
      <c r="H30" s="732"/>
      <c r="I30" s="356" t="str">
        <f>IF('Mapa final SI'!AC33="","",'Mapa final SI'!AC33)</f>
        <v/>
      </c>
      <c r="J30" s="356" t="str">
        <f>IF('Mapa final SI'!AE33="","",'Mapa final SI'!AE33)</f>
        <v/>
      </c>
      <c r="K30" s="356" t="str">
        <f t="shared" si="0"/>
        <v/>
      </c>
      <c r="L30" s="356" t="str">
        <f>IF('Mapa final SI'!AH33="","",'Mapa final SI'!AH33)</f>
        <v/>
      </c>
      <c r="M30" s="357" t="str">
        <f>IF('Mapa final SI'!T33="","",'Mapa final SI'!T33)</f>
        <v/>
      </c>
      <c r="N30" s="428"/>
      <c r="O30" s="428"/>
      <c r="P30" s="428"/>
      <c r="Q30" s="429"/>
    </row>
    <row r="31" spans="1:17" ht="43.5" customHeight="1" x14ac:dyDescent="0.25">
      <c r="A31" s="118" t="s">
        <v>569</v>
      </c>
      <c r="B31" s="724"/>
      <c r="C31" s="726" t="str">
        <f>IF('Mapa final SI'!G34="","",'Mapa final SI'!G34)</f>
        <v/>
      </c>
      <c r="D31" s="728"/>
      <c r="E31" s="726" t="str">
        <f>IF('Mapa final SI'!F34="","",'Mapa final SI'!F34)</f>
        <v/>
      </c>
      <c r="F31" s="730" t="str">
        <f>IF('Mapa final SI'!L34="","",'Mapa final SI'!L34)</f>
        <v/>
      </c>
      <c r="G31" s="730" t="str">
        <f>IF('Mapa final SI'!P34="","",'Mapa final SI'!P34)</f>
        <v/>
      </c>
      <c r="H31" s="83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6" t="str">
        <f>IF('Mapa final SI'!AC34="","",'Mapa final SI'!AC34)</f>
        <v/>
      </c>
      <c r="J31" s="356" t="str">
        <f>IF('Mapa final SI'!AE34="","",'Mapa final SI'!AE34)</f>
        <v/>
      </c>
      <c r="K31" s="356" t="str">
        <f t="shared" si="0"/>
        <v/>
      </c>
      <c r="L31" s="356" t="str">
        <f>IF('Mapa final SI'!AH34="","",'Mapa final SI'!AH34)</f>
        <v/>
      </c>
      <c r="M31" s="357" t="str">
        <f>IF('Mapa final SI'!T34="","",'Mapa final SI'!T34)</f>
        <v/>
      </c>
      <c r="N31" s="428"/>
      <c r="O31" s="428"/>
      <c r="P31" s="428"/>
      <c r="Q31" s="429"/>
    </row>
    <row r="32" spans="1:17" ht="43.5" customHeight="1" x14ac:dyDescent="0.25">
      <c r="A32" s="118" t="s">
        <v>570</v>
      </c>
      <c r="B32" s="725"/>
      <c r="C32" s="727"/>
      <c r="D32" s="729"/>
      <c r="E32" s="727"/>
      <c r="F32" s="731"/>
      <c r="G32" s="731"/>
      <c r="H32" s="836"/>
      <c r="I32" s="356" t="str">
        <f>IF('Mapa final SI'!AC35="","",'Mapa final SI'!AC35)</f>
        <v/>
      </c>
      <c r="J32" s="356" t="str">
        <f>IF('Mapa final SI'!AE35="","",'Mapa final SI'!AE35)</f>
        <v/>
      </c>
      <c r="K32" s="356" t="str">
        <f t="shared" si="0"/>
        <v/>
      </c>
      <c r="L32" s="356" t="str">
        <f>IF('Mapa final SI'!AH35="","",'Mapa final SI'!AH35)</f>
        <v/>
      </c>
      <c r="M32" s="357" t="str">
        <f>IF('Mapa final SI'!T35="","",'Mapa final SI'!T35)</f>
        <v/>
      </c>
      <c r="N32" s="428"/>
      <c r="O32" s="428"/>
      <c r="P32" s="428"/>
      <c r="Q32" s="429"/>
    </row>
    <row r="33" spans="1:17" ht="43.5" customHeight="1" x14ac:dyDescent="0.25">
      <c r="A33" s="118" t="s">
        <v>571</v>
      </c>
      <c r="B33" s="725"/>
      <c r="C33" s="727"/>
      <c r="D33" s="729"/>
      <c r="E33" s="727"/>
      <c r="F33" s="731"/>
      <c r="G33" s="731"/>
      <c r="H33" s="836"/>
      <c r="I33" s="356" t="str">
        <f>IF('Mapa final SI'!AC36="","",'Mapa final SI'!AC36)</f>
        <v/>
      </c>
      <c r="J33" s="356" t="str">
        <f>IF('Mapa final SI'!AE36="","",'Mapa final SI'!AE36)</f>
        <v/>
      </c>
      <c r="K33" s="356" t="str">
        <f t="shared" si="0"/>
        <v/>
      </c>
      <c r="L33" s="356" t="str">
        <f>IF('Mapa final SI'!AH36="","",'Mapa final SI'!AH36)</f>
        <v/>
      </c>
      <c r="M33" s="357" t="str">
        <f>IF('Mapa final SI'!T36="","",'Mapa final SI'!T36)</f>
        <v/>
      </c>
      <c r="N33" s="428"/>
      <c r="O33" s="428"/>
      <c r="P33" s="428"/>
      <c r="Q33" s="429"/>
    </row>
    <row r="34" spans="1:17" ht="43.5" customHeight="1" x14ac:dyDescent="0.25">
      <c r="A34" s="118" t="s">
        <v>572</v>
      </c>
      <c r="B34" s="725"/>
      <c r="C34" s="727"/>
      <c r="D34" s="729"/>
      <c r="E34" s="727"/>
      <c r="F34" s="731"/>
      <c r="G34" s="731"/>
      <c r="H34" s="836"/>
      <c r="I34" s="356" t="str">
        <f>IF('Mapa final SI'!AC37="","",'Mapa final SI'!AC37)</f>
        <v/>
      </c>
      <c r="J34" s="356" t="str">
        <f>IF('Mapa final SI'!AE37="","",'Mapa final SI'!AE37)</f>
        <v/>
      </c>
      <c r="K34" s="356" t="str">
        <f t="shared" si="0"/>
        <v/>
      </c>
      <c r="L34" s="356" t="str">
        <f>IF('Mapa final SI'!AH37="","",'Mapa final SI'!AH37)</f>
        <v/>
      </c>
      <c r="M34" s="357" t="str">
        <f>IF('Mapa final SI'!T37="","",'Mapa final SI'!T37)</f>
        <v/>
      </c>
      <c r="N34" s="428"/>
      <c r="O34" s="428"/>
      <c r="P34" s="428"/>
      <c r="Q34" s="429"/>
    </row>
    <row r="35" spans="1:17" ht="43.5" customHeight="1" x14ac:dyDescent="0.25">
      <c r="A35" s="118" t="s">
        <v>573</v>
      </c>
      <c r="B35" s="725"/>
      <c r="C35" s="727"/>
      <c r="D35" s="729"/>
      <c r="E35" s="727"/>
      <c r="F35" s="731"/>
      <c r="G35" s="731"/>
      <c r="H35" s="836"/>
      <c r="I35" s="356" t="str">
        <f>IF('Mapa final SI'!AC38="","",'Mapa final SI'!AC38)</f>
        <v/>
      </c>
      <c r="J35" s="356" t="str">
        <f>IF('Mapa final SI'!AE38="","",'Mapa final SI'!AE38)</f>
        <v/>
      </c>
      <c r="K35" s="356" t="str">
        <f t="shared" si="0"/>
        <v/>
      </c>
      <c r="L35" s="356" t="str">
        <f>IF('Mapa final SI'!AH38="","",'Mapa final SI'!AH38)</f>
        <v/>
      </c>
      <c r="M35" s="357" t="str">
        <f>IF('Mapa final SI'!T38="","",'Mapa final SI'!T38)</f>
        <v/>
      </c>
      <c r="N35" s="428"/>
      <c r="O35" s="428"/>
      <c r="P35" s="428"/>
      <c r="Q35" s="429"/>
    </row>
    <row r="36" spans="1:17" ht="43.5" customHeight="1" x14ac:dyDescent="0.25">
      <c r="A36" s="118" t="s">
        <v>574</v>
      </c>
      <c r="B36" s="725"/>
      <c r="C36" s="727"/>
      <c r="D36" s="729"/>
      <c r="E36" s="727"/>
      <c r="F36" s="731"/>
      <c r="G36" s="731"/>
      <c r="H36" s="732"/>
      <c r="I36" s="356" t="str">
        <f>IF('Mapa final SI'!AC39="","",'Mapa final SI'!AC39)</f>
        <v/>
      </c>
      <c r="J36" s="356" t="str">
        <f>IF('Mapa final SI'!AE39="","",'Mapa final SI'!AE39)</f>
        <v/>
      </c>
      <c r="K36" s="356" t="str">
        <f t="shared" si="0"/>
        <v/>
      </c>
      <c r="L36" s="356" t="str">
        <f>IF('Mapa final SI'!AH39="","",'Mapa final SI'!AH39)</f>
        <v/>
      </c>
      <c r="M36" s="357" t="str">
        <f>IF('Mapa final SI'!T39="","",'Mapa final SI'!T39)</f>
        <v/>
      </c>
      <c r="N36" s="428"/>
      <c r="O36" s="428"/>
      <c r="P36" s="428"/>
      <c r="Q36" s="429"/>
    </row>
    <row r="37" spans="1:17" ht="43.5" customHeight="1" x14ac:dyDescent="0.25">
      <c r="A37" s="118" t="s">
        <v>971</v>
      </c>
      <c r="B37" s="724"/>
      <c r="C37" s="726" t="str">
        <f>IF('Mapa final SI'!G40="","",'Mapa final SI'!G40)</f>
        <v/>
      </c>
      <c r="D37" s="728"/>
      <c r="E37" s="726" t="str">
        <f>IF('Mapa final SI'!F40="","",'Mapa final SI'!F40)</f>
        <v/>
      </c>
      <c r="F37" s="730" t="str">
        <f>IF('Mapa final SI'!L40="","",'Mapa final SI'!L40)</f>
        <v/>
      </c>
      <c r="G37" s="730" t="str">
        <f>IF('Mapa final SI'!P40="","",'Mapa final SI'!P40)</f>
        <v/>
      </c>
      <c r="H37" s="83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6" t="str">
        <f>IF('Mapa final SI'!AC40="","",'Mapa final SI'!AC40)</f>
        <v/>
      </c>
      <c r="J37" s="356" t="str">
        <f>IF('Mapa final SI'!AE40="","",'Mapa final SI'!AE40)</f>
        <v/>
      </c>
      <c r="K37" s="356" t="str">
        <f t="shared" si="0"/>
        <v/>
      </c>
      <c r="L37" s="356" t="str">
        <f>IF('Mapa final SI'!AH40="","",'Mapa final SI'!AH40)</f>
        <v/>
      </c>
      <c r="M37" s="357" t="str">
        <f>IF('Mapa final SI'!T40="","",'Mapa final SI'!T40)</f>
        <v/>
      </c>
      <c r="N37" s="428"/>
      <c r="O37" s="428"/>
      <c r="P37" s="428"/>
      <c r="Q37" s="429"/>
    </row>
    <row r="38" spans="1:17" ht="43.5" customHeight="1" x14ac:dyDescent="0.25">
      <c r="A38" s="118" t="s">
        <v>972</v>
      </c>
      <c r="B38" s="725"/>
      <c r="C38" s="727"/>
      <c r="D38" s="729"/>
      <c r="E38" s="727"/>
      <c r="F38" s="731"/>
      <c r="G38" s="731"/>
      <c r="H38" s="836"/>
      <c r="I38" s="356" t="str">
        <f>IF('Mapa final SI'!AC41="","",'Mapa final SI'!AC41)</f>
        <v/>
      </c>
      <c r="J38" s="356" t="str">
        <f>IF('Mapa final SI'!AE41="","",'Mapa final SI'!AE41)</f>
        <v/>
      </c>
      <c r="K38" s="356" t="str">
        <f t="shared" si="0"/>
        <v/>
      </c>
      <c r="L38" s="356" t="str">
        <f>IF('Mapa final SI'!AH41="","",'Mapa final SI'!AH41)</f>
        <v/>
      </c>
      <c r="M38" s="357" t="str">
        <f>IF('Mapa final SI'!T41="","",'Mapa final SI'!T41)</f>
        <v/>
      </c>
      <c r="N38" s="428"/>
      <c r="O38" s="428"/>
      <c r="P38" s="428"/>
      <c r="Q38" s="429"/>
    </row>
    <row r="39" spans="1:17" ht="43.5" customHeight="1" x14ac:dyDescent="0.25">
      <c r="A39" s="118" t="s">
        <v>973</v>
      </c>
      <c r="B39" s="725"/>
      <c r="C39" s="727"/>
      <c r="D39" s="729"/>
      <c r="E39" s="727"/>
      <c r="F39" s="731"/>
      <c r="G39" s="731"/>
      <c r="H39" s="836"/>
      <c r="I39" s="356" t="str">
        <f>IF('Mapa final SI'!AC42="","",'Mapa final SI'!AC42)</f>
        <v/>
      </c>
      <c r="J39" s="356" t="str">
        <f>IF('Mapa final SI'!AE42="","",'Mapa final SI'!AE42)</f>
        <v/>
      </c>
      <c r="K39" s="356" t="str">
        <f t="shared" si="0"/>
        <v/>
      </c>
      <c r="L39" s="356" t="str">
        <f>IF('Mapa final SI'!AH42="","",'Mapa final SI'!AH42)</f>
        <v/>
      </c>
      <c r="M39" s="357" t="str">
        <f>IF('Mapa final SI'!T42="","",'Mapa final SI'!T42)</f>
        <v/>
      </c>
      <c r="N39" s="428"/>
      <c r="O39" s="428"/>
      <c r="P39" s="428"/>
      <c r="Q39" s="429"/>
    </row>
    <row r="40" spans="1:17" ht="43.5" customHeight="1" x14ac:dyDescent="0.25">
      <c r="A40" s="118" t="s">
        <v>974</v>
      </c>
      <c r="B40" s="725"/>
      <c r="C40" s="727"/>
      <c r="D40" s="729"/>
      <c r="E40" s="727"/>
      <c r="F40" s="731"/>
      <c r="G40" s="731"/>
      <c r="H40" s="836"/>
      <c r="I40" s="356" t="str">
        <f>IF('Mapa final SI'!AC43="","",'Mapa final SI'!AC43)</f>
        <v/>
      </c>
      <c r="J40" s="356" t="str">
        <f>IF('Mapa final SI'!AE43="","",'Mapa final SI'!AE43)</f>
        <v/>
      </c>
      <c r="K40" s="356" t="str">
        <f t="shared" si="0"/>
        <v/>
      </c>
      <c r="L40" s="356" t="str">
        <f>IF('Mapa final SI'!AH43="","",'Mapa final SI'!AH43)</f>
        <v/>
      </c>
      <c r="M40" s="357" t="str">
        <f>IF('Mapa final SI'!T43="","",'Mapa final SI'!T43)</f>
        <v/>
      </c>
      <c r="N40" s="428"/>
      <c r="O40" s="428"/>
      <c r="P40" s="428"/>
      <c r="Q40" s="429"/>
    </row>
    <row r="41" spans="1:17" ht="43.5" customHeight="1" x14ac:dyDescent="0.25">
      <c r="A41" s="118" t="s">
        <v>975</v>
      </c>
      <c r="B41" s="725"/>
      <c r="C41" s="727"/>
      <c r="D41" s="729"/>
      <c r="E41" s="727"/>
      <c r="F41" s="731"/>
      <c r="G41" s="731"/>
      <c r="H41" s="836"/>
      <c r="I41" s="356" t="str">
        <f>IF('Mapa final SI'!AC44="","",'Mapa final SI'!AC44)</f>
        <v/>
      </c>
      <c r="J41" s="356" t="str">
        <f>IF('Mapa final SI'!AE44="","",'Mapa final SI'!AE44)</f>
        <v/>
      </c>
      <c r="K41" s="356" t="str">
        <f t="shared" si="0"/>
        <v/>
      </c>
      <c r="L41" s="356" t="str">
        <f>IF('Mapa final SI'!AH44="","",'Mapa final SI'!AH44)</f>
        <v/>
      </c>
      <c r="M41" s="357" t="str">
        <f>IF('Mapa final SI'!T44="","",'Mapa final SI'!T44)</f>
        <v/>
      </c>
      <c r="N41" s="428"/>
      <c r="O41" s="428"/>
      <c r="P41" s="428"/>
      <c r="Q41" s="429"/>
    </row>
    <row r="42" spans="1:17" ht="43.5" customHeight="1" x14ac:dyDescent="0.25">
      <c r="A42" s="118" t="s">
        <v>976</v>
      </c>
      <c r="B42" s="725"/>
      <c r="C42" s="727"/>
      <c r="D42" s="729"/>
      <c r="E42" s="727"/>
      <c r="F42" s="731"/>
      <c r="G42" s="731"/>
      <c r="H42" s="732"/>
      <c r="I42" s="356" t="str">
        <f>IF('Mapa final SI'!AC45="","",'Mapa final SI'!AC45)</f>
        <v/>
      </c>
      <c r="J42" s="356" t="str">
        <f>IF('Mapa final SI'!AE45="","",'Mapa final SI'!AE45)</f>
        <v/>
      </c>
      <c r="K42" s="356" t="str">
        <f t="shared" si="0"/>
        <v/>
      </c>
      <c r="L42" s="356" t="str">
        <f>IF('Mapa final SI'!AH45="","",'Mapa final SI'!AH45)</f>
        <v/>
      </c>
      <c r="M42" s="357" t="str">
        <f>IF('Mapa final SI'!T45="","",'Mapa final SI'!T45)</f>
        <v/>
      </c>
      <c r="N42" s="428"/>
      <c r="O42" s="428"/>
      <c r="P42" s="428"/>
      <c r="Q42" s="429"/>
    </row>
    <row r="43" spans="1:17" ht="43.5" customHeight="1" x14ac:dyDescent="0.25">
      <c r="A43" s="118" t="s">
        <v>575</v>
      </c>
      <c r="B43" s="724"/>
      <c r="C43" s="726" t="str">
        <f>IF('Mapa final SI'!G46="","",'Mapa final SI'!G46)</f>
        <v/>
      </c>
      <c r="D43" s="728"/>
      <c r="E43" s="726" t="str">
        <f>IF('Mapa final SI'!F46="","",'Mapa final SI'!F46)</f>
        <v/>
      </c>
      <c r="F43" s="730" t="str">
        <f>IF('Mapa final SI'!L46="","",'Mapa final SI'!L46)</f>
        <v/>
      </c>
      <c r="G43" s="730" t="str">
        <f>IF('Mapa final SI'!P46="","",'Mapa final SI'!P46)</f>
        <v/>
      </c>
      <c r="H43" s="83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6" t="str">
        <f>IF('Mapa final SI'!AC46="","",'Mapa final SI'!AC46)</f>
        <v/>
      </c>
      <c r="J43" s="356" t="str">
        <f>IF('Mapa final SI'!AE46="","",'Mapa final SI'!AE46)</f>
        <v/>
      </c>
      <c r="K43" s="356" t="str">
        <f t="shared" si="0"/>
        <v/>
      </c>
      <c r="L43" s="356" t="str">
        <f>IF('Mapa final SI'!AH46="","",'Mapa final SI'!AH46)</f>
        <v/>
      </c>
      <c r="M43" s="357" t="str">
        <f>IF('Mapa final SI'!T46="","",'Mapa final SI'!T46)</f>
        <v/>
      </c>
      <c r="N43" s="428"/>
      <c r="O43" s="428"/>
      <c r="P43" s="428"/>
      <c r="Q43" s="429"/>
    </row>
    <row r="44" spans="1:17" ht="43.5" customHeight="1" x14ac:dyDescent="0.25">
      <c r="A44" s="118" t="s">
        <v>576</v>
      </c>
      <c r="B44" s="725"/>
      <c r="C44" s="727"/>
      <c r="D44" s="729"/>
      <c r="E44" s="727"/>
      <c r="F44" s="731"/>
      <c r="G44" s="731"/>
      <c r="H44" s="836"/>
      <c r="I44" s="356" t="str">
        <f>IF('Mapa final SI'!AC47="","",'Mapa final SI'!AC47)</f>
        <v/>
      </c>
      <c r="J44" s="356" t="str">
        <f>IF('Mapa final SI'!AE47="","",'Mapa final SI'!AE47)</f>
        <v/>
      </c>
      <c r="K44" s="356" t="str">
        <f t="shared" si="0"/>
        <v/>
      </c>
      <c r="L44" s="356" t="str">
        <f>IF('Mapa final SI'!AH47="","",'Mapa final SI'!AH47)</f>
        <v/>
      </c>
      <c r="M44" s="357" t="str">
        <f>IF('Mapa final SI'!T47="","",'Mapa final SI'!T47)</f>
        <v/>
      </c>
      <c r="N44" s="428"/>
      <c r="O44" s="428"/>
      <c r="P44" s="428"/>
      <c r="Q44" s="429"/>
    </row>
    <row r="45" spans="1:17" ht="43.5" customHeight="1" x14ac:dyDescent="0.25">
      <c r="A45" s="118" t="s">
        <v>577</v>
      </c>
      <c r="B45" s="725"/>
      <c r="C45" s="727"/>
      <c r="D45" s="729"/>
      <c r="E45" s="727"/>
      <c r="F45" s="731"/>
      <c r="G45" s="731"/>
      <c r="H45" s="836"/>
      <c r="I45" s="356" t="str">
        <f>IF('Mapa final SI'!AC48="","",'Mapa final SI'!AC48)</f>
        <v/>
      </c>
      <c r="J45" s="356" t="str">
        <f>IF('Mapa final SI'!AE48="","",'Mapa final SI'!AE48)</f>
        <v/>
      </c>
      <c r="K45" s="356" t="str">
        <f t="shared" si="0"/>
        <v/>
      </c>
      <c r="L45" s="356" t="str">
        <f>IF('Mapa final SI'!AH48="","",'Mapa final SI'!AH48)</f>
        <v/>
      </c>
      <c r="M45" s="357" t="str">
        <f>IF('Mapa final SI'!T48="","",'Mapa final SI'!T48)</f>
        <v/>
      </c>
      <c r="N45" s="428"/>
      <c r="O45" s="428"/>
      <c r="P45" s="428"/>
      <c r="Q45" s="429"/>
    </row>
    <row r="46" spans="1:17" ht="43.5" customHeight="1" x14ac:dyDescent="0.25">
      <c r="A46" s="118" t="s">
        <v>578</v>
      </c>
      <c r="B46" s="725"/>
      <c r="C46" s="727"/>
      <c r="D46" s="729"/>
      <c r="E46" s="727"/>
      <c r="F46" s="731"/>
      <c r="G46" s="731"/>
      <c r="H46" s="836"/>
      <c r="I46" s="356" t="str">
        <f>IF('Mapa final SI'!AC49="","",'Mapa final SI'!AC49)</f>
        <v/>
      </c>
      <c r="J46" s="356" t="str">
        <f>IF('Mapa final SI'!AE49="","",'Mapa final SI'!AE49)</f>
        <v/>
      </c>
      <c r="K46" s="356" t="str">
        <f t="shared" si="0"/>
        <v/>
      </c>
      <c r="L46" s="356" t="str">
        <f>IF('Mapa final SI'!AH49="","",'Mapa final SI'!AH49)</f>
        <v/>
      </c>
      <c r="M46" s="357" t="str">
        <f>IF('Mapa final SI'!T49="","",'Mapa final SI'!T49)</f>
        <v/>
      </c>
      <c r="N46" s="428"/>
      <c r="O46" s="428"/>
      <c r="P46" s="428"/>
      <c r="Q46" s="429"/>
    </row>
    <row r="47" spans="1:17" ht="43.5" customHeight="1" x14ac:dyDescent="0.25">
      <c r="A47" s="118" t="s">
        <v>579</v>
      </c>
      <c r="B47" s="725"/>
      <c r="C47" s="727"/>
      <c r="D47" s="729"/>
      <c r="E47" s="727"/>
      <c r="F47" s="731"/>
      <c r="G47" s="731"/>
      <c r="H47" s="836"/>
      <c r="I47" s="356" t="str">
        <f>IF('Mapa final SI'!AC50="","",'Mapa final SI'!AC50)</f>
        <v/>
      </c>
      <c r="J47" s="356" t="str">
        <f>IF('Mapa final SI'!AE50="","",'Mapa final SI'!AE50)</f>
        <v/>
      </c>
      <c r="K47" s="356" t="str">
        <f t="shared" si="0"/>
        <v/>
      </c>
      <c r="L47" s="356" t="str">
        <f>IF('Mapa final SI'!AH50="","",'Mapa final SI'!AH50)</f>
        <v/>
      </c>
      <c r="M47" s="357" t="str">
        <f>IF('Mapa final SI'!T50="","",'Mapa final SI'!T50)</f>
        <v/>
      </c>
      <c r="N47" s="428"/>
      <c r="O47" s="428"/>
      <c r="P47" s="428"/>
      <c r="Q47" s="429"/>
    </row>
    <row r="48" spans="1:17" ht="43.5" customHeight="1" x14ac:dyDescent="0.25">
      <c r="A48" s="118" t="s">
        <v>580</v>
      </c>
      <c r="B48" s="725"/>
      <c r="C48" s="727"/>
      <c r="D48" s="729"/>
      <c r="E48" s="727"/>
      <c r="F48" s="731"/>
      <c r="G48" s="731"/>
      <c r="H48" s="732"/>
      <c r="I48" s="356" t="str">
        <f>IF('Mapa final SI'!AC51="","",'Mapa final SI'!AC51)</f>
        <v/>
      </c>
      <c r="J48" s="356" t="str">
        <f>IF('Mapa final SI'!AE51="","",'Mapa final SI'!AE51)</f>
        <v/>
      </c>
      <c r="K48" s="356" t="str">
        <f t="shared" si="0"/>
        <v/>
      </c>
      <c r="L48" s="356" t="str">
        <f>IF('Mapa final SI'!AH51="","",'Mapa final SI'!AH51)</f>
        <v/>
      </c>
      <c r="M48" s="357" t="str">
        <f>IF('Mapa final SI'!T51="","",'Mapa final SI'!T51)</f>
        <v/>
      </c>
      <c r="N48" s="428"/>
      <c r="O48" s="428"/>
      <c r="P48" s="428"/>
      <c r="Q48" s="429"/>
    </row>
    <row r="49" spans="1:17" ht="43.5" customHeight="1" x14ac:dyDescent="0.25">
      <c r="A49" s="118" t="s">
        <v>581</v>
      </c>
      <c r="B49" s="724"/>
      <c r="C49" s="726" t="str">
        <f>IF('Mapa final SI'!G52="","",'Mapa final SI'!G52)</f>
        <v/>
      </c>
      <c r="D49" s="728"/>
      <c r="E49" s="726" t="str">
        <f>IF('Mapa final SI'!F52="","",'Mapa final SI'!F52)</f>
        <v/>
      </c>
      <c r="F49" s="730" t="str">
        <f>IF('Mapa final SI'!L52="","",'Mapa final SI'!L52)</f>
        <v/>
      </c>
      <c r="G49" s="730" t="str">
        <f>IF('Mapa final SI'!P52="","",'Mapa final SI'!P52)</f>
        <v/>
      </c>
      <c r="H49" s="83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6" t="str">
        <f>IF('Mapa final SI'!AC52="","",'Mapa final SI'!AC52)</f>
        <v/>
      </c>
      <c r="J49" s="356" t="str">
        <f>IF('Mapa final SI'!AE52="","",'Mapa final SI'!AE52)</f>
        <v/>
      </c>
      <c r="K49" s="356" t="str">
        <f t="shared" si="0"/>
        <v/>
      </c>
      <c r="L49" s="356" t="str">
        <f>IF('Mapa final SI'!AH52="","",'Mapa final SI'!AH52)</f>
        <v/>
      </c>
      <c r="M49" s="357" t="str">
        <f>IF('Mapa final SI'!T52="","",'Mapa final SI'!T52)</f>
        <v/>
      </c>
      <c r="N49" s="428"/>
      <c r="O49" s="428"/>
      <c r="P49" s="428"/>
      <c r="Q49" s="429"/>
    </row>
    <row r="50" spans="1:17" ht="43.5" customHeight="1" x14ac:dyDescent="0.25">
      <c r="A50" s="118" t="s">
        <v>582</v>
      </c>
      <c r="B50" s="725"/>
      <c r="C50" s="727"/>
      <c r="D50" s="729"/>
      <c r="E50" s="727"/>
      <c r="F50" s="731"/>
      <c r="G50" s="731"/>
      <c r="H50" s="836"/>
      <c r="I50" s="356" t="str">
        <f>IF('Mapa final SI'!AC53="","",'Mapa final SI'!AC53)</f>
        <v/>
      </c>
      <c r="J50" s="356" t="str">
        <f>IF('Mapa final SI'!AE53="","",'Mapa final SI'!AE53)</f>
        <v/>
      </c>
      <c r="K50" s="356" t="str">
        <f t="shared" si="0"/>
        <v/>
      </c>
      <c r="L50" s="356" t="str">
        <f>IF('Mapa final SI'!AH53="","",'Mapa final SI'!AH53)</f>
        <v/>
      </c>
      <c r="M50" s="357" t="str">
        <f>IF('Mapa final SI'!T53="","",'Mapa final SI'!T53)</f>
        <v/>
      </c>
      <c r="N50" s="428"/>
      <c r="O50" s="428"/>
      <c r="P50" s="428"/>
      <c r="Q50" s="429"/>
    </row>
    <row r="51" spans="1:17" ht="43.5" customHeight="1" x14ac:dyDescent="0.25">
      <c r="A51" s="118" t="s">
        <v>583</v>
      </c>
      <c r="B51" s="725"/>
      <c r="C51" s="727"/>
      <c r="D51" s="729"/>
      <c r="E51" s="727"/>
      <c r="F51" s="731"/>
      <c r="G51" s="731"/>
      <c r="H51" s="836"/>
      <c r="I51" s="356" t="str">
        <f>IF('Mapa final SI'!AC54="","",'Mapa final SI'!AC54)</f>
        <v/>
      </c>
      <c r="J51" s="356" t="str">
        <f>IF('Mapa final SI'!AE54="","",'Mapa final SI'!AE54)</f>
        <v/>
      </c>
      <c r="K51" s="356" t="str">
        <f t="shared" si="0"/>
        <v/>
      </c>
      <c r="L51" s="356" t="str">
        <f>IF('Mapa final SI'!AH54="","",'Mapa final SI'!AH54)</f>
        <v/>
      </c>
      <c r="M51" s="357" t="str">
        <f>IF('Mapa final SI'!T54="","",'Mapa final SI'!T54)</f>
        <v/>
      </c>
      <c r="N51" s="428"/>
      <c r="O51" s="428"/>
      <c r="P51" s="428"/>
      <c r="Q51" s="429"/>
    </row>
    <row r="52" spans="1:17" ht="43.5" customHeight="1" x14ac:dyDescent="0.25">
      <c r="A52" s="118" t="s">
        <v>584</v>
      </c>
      <c r="B52" s="725"/>
      <c r="C52" s="727"/>
      <c r="D52" s="729"/>
      <c r="E52" s="727"/>
      <c r="F52" s="731"/>
      <c r="G52" s="731"/>
      <c r="H52" s="836"/>
      <c r="I52" s="356" t="str">
        <f>IF('Mapa final SI'!AC55="","",'Mapa final SI'!AC55)</f>
        <v/>
      </c>
      <c r="J52" s="356" t="str">
        <f>IF('Mapa final SI'!AE55="","",'Mapa final SI'!AE55)</f>
        <v/>
      </c>
      <c r="K52" s="356" t="str">
        <f t="shared" si="0"/>
        <v/>
      </c>
      <c r="L52" s="356" t="str">
        <f>IF('Mapa final SI'!AH55="","",'Mapa final SI'!AH55)</f>
        <v/>
      </c>
      <c r="M52" s="357" t="str">
        <f>IF('Mapa final SI'!T55="","",'Mapa final SI'!T55)</f>
        <v/>
      </c>
      <c r="N52" s="428"/>
      <c r="O52" s="428"/>
      <c r="P52" s="428"/>
      <c r="Q52" s="429"/>
    </row>
    <row r="53" spans="1:17" ht="43.5" customHeight="1" x14ac:dyDescent="0.25">
      <c r="A53" s="118" t="s">
        <v>585</v>
      </c>
      <c r="B53" s="725"/>
      <c r="C53" s="727"/>
      <c r="D53" s="729"/>
      <c r="E53" s="727"/>
      <c r="F53" s="731"/>
      <c r="G53" s="731"/>
      <c r="H53" s="836"/>
      <c r="I53" s="356" t="str">
        <f>IF('Mapa final SI'!AC56="","",'Mapa final SI'!AC56)</f>
        <v/>
      </c>
      <c r="J53" s="356" t="str">
        <f>IF('Mapa final SI'!AE56="","",'Mapa final SI'!AE56)</f>
        <v/>
      </c>
      <c r="K53" s="356" t="str">
        <f t="shared" si="0"/>
        <v/>
      </c>
      <c r="L53" s="356" t="str">
        <f>IF('Mapa final SI'!AH56="","",'Mapa final SI'!AH56)</f>
        <v/>
      </c>
      <c r="M53" s="357" t="str">
        <f>IF('Mapa final SI'!T56="","",'Mapa final SI'!T56)</f>
        <v/>
      </c>
      <c r="N53" s="428"/>
      <c r="O53" s="428"/>
      <c r="P53" s="428"/>
      <c r="Q53" s="429"/>
    </row>
    <row r="54" spans="1:17" ht="43.5" customHeight="1" x14ac:dyDescent="0.25">
      <c r="A54" s="118" t="s">
        <v>586</v>
      </c>
      <c r="B54" s="725"/>
      <c r="C54" s="727"/>
      <c r="D54" s="729"/>
      <c r="E54" s="727"/>
      <c r="F54" s="731"/>
      <c r="G54" s="731"/>
      <c r="H54" s="732"/>
      <c r="I54" s="356" t="str">
        <f>IF('Mapa final SI'!AC57="","",'Mapa final SI'!AC57)</f>
        <v/>
      </c>
      <c r="J54" s="356" t="str">
        <f>IF('Mapa final SI'!AE57="","",'Mapa final SI'!AE57)</f>
        <v/>
      </c>
      <c r="K54" s="356" t="str">
        <f t="shared" si="0"/>
        <v/>
      </c>
      <c r="L54" s="356" t="str">
        <f>IF('Mapa final SI'!AH57="","",'Mapa final SI'!AH57)</f>
        <v/>
      </c>
      <c r="M54" s="357" t="str">
        <f>IF('Mapa final SI'!T57="","",'Mapa final SI'!T57)</f>
        <v/>
      </c>
      <c r="N54" s="428"/>
      <c r="O54" s="428"/>
      <c r="P54" s="428"/>
      <c r="Q54" s="429"/>
    </row>
    <row r="55" spans="1:17" ht="43.5" customHeight="1" x14ac:dyDescent="0.25">
      <c r="A55" s="118" t="s">
        <v>587</v>
      </c>
      <c r="B55" s="724"/>
      <c r="C55" s="726" t="str">
        <f>IF('Mapa final SI'!G58="","",'Mapa final SI'!G58)</f>
        <v/>
      </c>
      <c r="D55" s="728"/>
      <c r="E55" s="726" t="str">
        <f>IF('Mapa final SI'!F58="","",'Mapa final SI'!F58)</f>
        <v/>
      </c>
      <c r="F55" s="730" t="str">
        <f>IF('Mapa final SI'!L58="","",'Mapa final SI'!L58)</f>
        <v/>
      </c>
      <c r="G55" s="730" t="str">
        <f>IF('Mapa final SI'!P58="","",'Mapa final SI'!P58)</f>
        <v/>
      </c>
      <c r="H55" s="83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6" t="str">
        <f>IF('Mapa final SI'!AC58="","",'Mapa final SI'!AC58)</f>
        <v/>
      </c>
      <c r="J55" s="356" t="str">
        <f>IF('Mapa final SI'!AE58="","",'Mapa final SI'!AE58)</f>
        <v/>
      </c>
      <c r="K55" s="356" t="str">
        <f t="shared" si="0"/>
        <v/>
      </c>
      <c r="L55" s="356" t="str">
        <f>IF('Mapa final SI'!AH58="","",'Mapa final SI'!AH58)</f>
        <v/>
      </c>
      <c r="M55" s="357" t="str">
        <f>IF('Mapa final SI'!T58="","",'Mapa final SI'!T58)</f>
        <v/>
      </c>
      <c r="N55" s="428"/>
      <c r="O55" s="428"/>
      <c r="P55" s="428"/>
      <c r="Q55" s="429"/>
    </row>
    <row r="56" spans="1:17" ht="43.5" customHeight="1" x14ac:dyDescent="0.25">
      <c r="A56" s="118" t="s">
        <v>588</v>
      </c>
      <c r="B56" s="725"/>
      <c r="C56" s="727"/>
      <c r="D56" s="729"/>
      <c r="E56" s="727"/>
      <c r="F56" s="731"/>
      <c r="G56" s="731"/>
      <c r="H56" s="836"/>
      <c r="I56" s="356" t="str">
        <f>IF('Mapa final SI'!AC59="","",'Mapa final SI'!AC59)</f>
        <v/>
      </c>
      <c r="J56" s="356" t="str">
        <f>IF('Mapa final SI'!AE59="","",'Mapa final SI'!AE59)</f>
        <v/>
      </c>
      <c r="K56" s="356" t="str">
        <f t="shared" si="0"/>
        <v/>
      </c>
      <c r="L56" s="356" t="str">
        <f>IF('Mapa final SI'!AH59="","",'Mapa final SI'!AH59)</f>
        <v/>
      </c>
      <c r="M56" s="357" t="str">
        <f>IF('Mapa final SI'!T59="","",'Mapa final SI'!T59)</f>
        <v/>
      </c>
      <c r="N56" s="428"/>
      <c r="O56" s="428"/>
      <c r="P56" s="428"/>
      <c r="Q56" s="429"/>
    </row>
    <row r="57" spans="1:17" ht="43.5" customHeight="1" x14ac:dyDescent="0.25">
      <c r="A57" s="118" t="s">
        <v>589</v>
      </c>
      <c r="B57" s="725"/>
      <c r="C57" s="727"/>
      <c r="D57" s="729"/>
      <c r="E57" s="727"/>
      <c r="F57" s="731"/>
      <c r="G57" s="731"/>
      <c r="H57" s="836"/>
      <c r="I57" s="356" t="str">
        <f>IF('Mapa final SI'!AC60="","",'Mapa final SI'!AC60)</f>
        <v/>
      </c>
      <c r="J57" s="356" t="str">
        <f>IF('Mapa final SI'!AE60="","",'Mapa final SI'!AE60)</f>
        <v/>
      </c>
      <c r="K57" s="356" t="str">
        <f t="shared" si="0"/>
        <v/>
      </c>
      <c r="L57" s="356" t="str">
        <f>IF('Mapa final SI'!AH60="","",'Mapa final SI'!AH60)</f>
        <v/>
      </c>
      <c r="M57" s="357" t="str">
        <f>IF('Mapa final SI'!T60="","",'Mapa final SI'!T60)</f>
        <v/>
      </c>
      <c r="N57" s="428"/>
      <c r="O57" s="428"/>
      <c r="P57" s="428"/>
      <c r="Q57" s="429"/>
    </row>
    <row r="58" spans="1:17" ht="43.5" customHeight="1" x14ac:dyDescent="0.25">
      <c r="A58" s="118" t="s">
        <v>590</v>
      </c>
      <c r="B58" s="725"/>
      <c r="C58" s="727"/>
      <c r="D58" s="729"/>
      <c r="E58" s="727"/>
      <c r="F58" s="731"/>
      <c r="G58" s="731"/>
      <c r="H58" s="836"/>
      <c r="I58" s="356" t="str">
        <f>IF('Mapa final SI'!AC61="","",'Mapa final SI'!AC61)</f>
        <v/>
      </c>
      <c r="J58" s="356" t="str">
        <f>IF('Mapa final SI'!AE61="","",'Mapa final SI'!AE61)</f>
        <v/>
      </c>
      <c r="K58" s="356" t="str">
        <f t="shared" si="0"/>
        <v/>
      </c>
      <c r="L58" s="356" t="str">
        <f>IF('Mapa final SI'!AH61="","",'Mapa final SI'!AH61)</f>
        <v/>
      </c>
      <c r="M58" s="357" t="str">
        <f>IF('Mapa final SI'!T61="","",'Mapa final SI'!T61)</f>
        <v/>
      </c>
      <c r="N58" s="428"/>
      <c r="O58" s="428"/>
      <c r="P58" s="428"/>
      <c r="Q58" s="429"/>
    </row>
    <row r="59" spans="1:17" ht="43.5" customHeight="1" x14ac:dyDescent="0.25">
      <c r="A59" s="118" t="s">
        <v>591</v>
      </c>
      <c r="B59" s="725"/>
      <c r="C59" s="727"/>
      <c r="D59" s="729"/>
      <c r="E59" s="727"/>
      <c r="F59" s="731"/>
      <c r="G59" s="731"/>
      <c r="H59" s="836"/>
      <c r="I59" s="356" t="str">
        <f>IF('Mapa final SI'!AC62="","",'Mapa final SI'!AC62)</f>
        <v/>
      </c>
      <c r="J59" s="356" t="str">
        <f>IF('Mapa final SI'!AE62="","",'Mapa final SI'!AE62)</f>
        <v/>
      </c>
      <c r="K59" s="356" t="str">
        <f t="shared" si="0"/>
        <v/>
      </c>
      <c r="L59" s="356" t="str">
        <f>IF('Mapa final SI'!AH62="","",'Mapa final SI'!AH62)</f>
        <v/>
      </c>
      <c r="M59" s="357" t="str">
        <f>IF('Mapa final SI'!T62="","",'Mapa final SI'!T62)</f>
        <v/>
      </c>
      <c r="N59" s="428"/>
      <c r="O59" s="428"/>
      <c r="P59" s="428"/>
      <c r="Q59" s="429"/>
    </row>
    <row r="60" spans="1:17" ht="43.5" customHeight="1" x14ac:dyDescent="0.25">
      <c r="A60" s="118" t="s">
        <v>592</v>
      </c>
      <c r="B60" s="725"/>
      <c r="C60" s="727"/>
      <c r="D60" s="729"/>
      <c r="E60" s="727"/>
      <c r="F60" s="731"/>
      <c r="G60" s="731"/>
      <c r="H60" s="732"/>
      <c r="I60" s="356" t="str">
        <f>IF('Mapa final SI'!AC63="","",'Mapa final SI'!AC63)</f>
        <v/>
      </c>
      <c r="J60" s="356" t="str">
        <f>IF('Mapa final SI'!AE63="","",'Mapa final SI'!AE63)</f>
        <v/>
      </c>
      <c r="K60" s="356" t="str">
        <f t="shared" si="0"/>
        <v/>
      </c>
      <c r="L60" s="356" t="str">
        <f>IF('Mapa final SI'!AH63="","",'Mapa final SI'!AH63)</f>
        <v/>
      </c>
      <c r="M60" s="357" t="str">
        <f>IF('Mapa final SI'!T63="","",'Mapa final SI'!T63)</f>
        <v/>
      </c>
      <c r="N60" s="428"/>
      <c r="O60" s="428"/>
      <c r="P60" s="428"/>
      <c r="Q60" s="429"/>
    </row>
    <row r="61" spans="1:17" ht="43.5" customHeight="1" x14ac:dyDescent="0.25">
      <c r="A61" s="118" t="s">
        <v>593</v>
      </c>
      <c r="B61" s="724"/>
      <c r="C61" s="726" t="str">
        <f>IF('Mapa final SI'!G64="","",'Mapa final SI'!G64)</f>
        <v/>
      </c>
      <c r="D61" s="728"/>
      <c r="E61" s="726" t="str">
        <f>IF('Mapa final SI'!F64="","",'Mapa final SI'!F64)</f>
        <v/>
      </c>
      <c r="F61" s="730" t="str">
        <f>IF('Mapa final SI'!L64="","",'Mapa final SI'!L64)</f>
        <v/>
      </c>
      <c r="G61" s="730" t="str">
        <f>IF('Mapa final SI'!P64="","",'Mapa final SI'!P64)</f>
        <v/>
      </c>
      <c r="H61" s="83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6" t="str">
        <f>IF('Mapa final SI'!AC64="","",'Mapa final SI'!AC64)</f>
        <v/>
      </c>
      <c r="J61" s="356" t="str">
        <f>IF('Mapa final SI'!AE64="","",'Mapa final SI'!AE64)</f>
        <v/>
      </c>
      <c r="K61" s="356" t="str">
        <f t="shared" si="0"/>
        <v/>
      </c>
      <c r="L61" s="356" t="str">
        <f>IF('Mapa final SI'!AH64="","",'Mapa final SI'!AH64)</f>
        <v/>
      </c>
      <c r="M61" s="357" t="str">
        <f>IF('Mapa final SI'!T64="","",'Mapa final SI'!T64)</f>
        <v/>
      </c>
      <c r="N61" s="428"/>
      <c r="O61" s="428"/>
      <c r="P61" s="428"/>
      <c r="Q61" s="429"/>
    </row>
    <row r="62" spans="1:17" ht="43.5" customHeight="1" x14ac:dyDescent="0.25">
      <c r="A62" s="118" t="s">
        <v>594</v>
      </c>
      <c r="B62" s="725"/>
      <c r="C62" s="727"/>
      <c r="D62" s="729"/>
      <c r="E62" s="727"/>
      <c r="F62" s="731"/>
      <c r="G62" s="731"/>
      <c r="H62" s="836"/>
      <c r="I62" s="356" t="str">
        <f>IF('Mapa final SI'!AC65="","",'Mapa final SI'!AC65)</f>
        <v/>
      </c>
      <c r="J62" s="356" t="str">
        <f>IF('Mapa final SI'!AE65="","",'Mapa final SI'!AE65)</f>
        <v/>
      </c>
      <c r="K62" s="356" t="str">
        <f t="shared" si="0"/>
        <v/>
      </c>
      <c r="L62" s="356" t="str">
        <f>IF('Mapa final SI'!AH65="","",'Mapa final SI'!AH65)</f>
        <v/>
      </c>
      <c r="M62" s="357" t="str">
        <f>IF('Mapa final SI'!T65="","",'Mapa final SI'!T65)</f>
        <v/>
      </c>
      <c r="N62" s="428"/>
      <c r="O62" s="428"/>
      <c r="P62" s="428"/>
      <c r="Q62" s="429"/>
    </row>
    <row r="63" spans="1:17" ht="43.5" customHeight="1" x14ac:dyDescent="0.25">
      <c r="A63" s="118" t="s">
        <v>595</v>
      </c>
      <c r="B63" s="725"/>
      <c r="C63" s="727"/>
      <c r="D63" s="729"/>
      <c r="E63" s="727"/>
      <c r="F63" s="731"/>
      <c r="G63" s="731"/>
      <c r="H63" s="836"/>
      <c r="I63" s="356" t="str">
        <f>IF('Mapa final SI'!AC66="","",'Mapa final SI'!AC66)</f>
        <v/>
      </c>
      <c r="J63" s="356" t="str">
        <f>IF('Mapa final SI'!AE66="","",'Mapa final SI'!AE66)</f>
        <v/>
      </c>
      <c r="K63" s="356" t="str">
        <f t="shared" si="0"/>
        <v/>
      </c>
      <c r="L63" s="356" t="str">
        <f>IF('Mapa final SI'!AH66="","",'Mapa final SI'!AH66)</f>
        <v/>
      </c>
      <c r="M63" s="357" t="str">
        <f>IF('Mapa final SI'!T66="","",'Mapa final SI'!T66)</f>
        <v/>
      </c>
      <c r="N63" s="428"/>
      <c r="O63" s="428"/>
      <c r="P63" s="428"/>
      <c r="Q63" s="429"/>
    </row>
    <row r="64" spans="1:17" ht="43.5" customHeight="1" x14ac:dyDescent="0.25">
      <c r="A64" s="118" t="s">
        <v>596</v>
      </c>
      <c r="B64" s="725"/>
      <c r="C64" s="727"/>
      <c r="D64" s="729"/>
      <c r="E64" s="727"/>
      <c r="F64" s="731"/>
      <c r="G64" s="731"/>
      <c r="H64" s="836"/>
      <c r="I64" s="356" t="str">
        <f>IF('Mapa final SI'!AC67="","",'Mapa final SI'!AC67)</f>
        <v/>
      </c>
      <c r="J64" s="356" t="str">
        <f>IF('Mapa final SI'!AE67="","",'Mapa final SI'!AE67)</f>
        <v/>
      </c>
      <c r="K64" s="356" t="str">
        <f t="shared" si="0"/>
        <v/>
      </c>
      <c r="L64" s="356" t="str">
        <f>IF('Mapa final SI'!AH67="","",'Mapa final SI'!AH67)</f>
        <v/>
      </c>
      <c r="M64" s="357" t="str">
        <f>IF('Mapa final SI'!T67="","",'Mapa final SI'!T67)</f>
        <v/>
      </c>
      <c r="N64" s="428"/>
      <c r="O64" s="428"/>
      <c r="P64" s="428"/>
      <c r="Q64" s="429"/>
    </row>
    <row r="65" spans="1:17" ht="43.5" customHeight="1" x14ac:dyDescent="0.25">
      <c r="A65" s="118" t="s">
        <v>597</v>
      </c>
      <c r="B65" s="725"/>
      <c r="C65" s="727"/>
      <c r="D65" s="729"/>
      <c r="E65" s="727"/>
      <c r="F65" s="731"/>
      <c r="G65" s="731"/>
      <c r="H65" s="836"/>
      <c r="I65" s="356" t="str">
        <f>IF('Mapa final SI'!AC68="","",'Mapa final SI'!AC68)</f>
        <v/>
      </c>
      <c r="J65" s="356" t="str">
        <f>IF('Mapa final SI'!AE68="","",'Mapa final SI'!AE68)</f>
        <v/>
      </c>
      <c r="K65" s="356" t="str">
        <f t="shared" si="0"/>
        <v/>
      </c>
      <c r="L65" s="356" t="str">
        <f>IF('Mapa final SI'!AH68="","",'Mapa final SI'!AH68)</f>
        <v/>
      </c>
      <c r="M65" s="357" t="str">
        <f>IF('Mapa final SI'!T68="","",'Mapa final SI'!T68)</f>
        <v/>
      </c>
      <c r="N65" s="428"/>
      <c r="O65" s="428"/>
      <c r="P65" s="428"/>
      <c r="Q65" s="429"/>
    </row>
    <row r="66" spans="1:17" ht="43.5" customHeight="1" x14ac:dyDescent="0.25">
      <c r="A66" s="118" t="s">
        <v>598</v>
      </c>
      <c r="B66" s="725"/>
      <c r="C66" s="727"/>
      <c r="D66" s="729"/>
      <c r="E66" s="727"/>
      <c r="F66" s="731"/>
      <c r="G66" s="731"/>
      <c r="H66" s="732"/>
      <c r="I66" s="356" t="str">
        <f>IF('Mapa final SI'!AC69="","",'Mapa final SI'!AC69)</f>
        <v/>
      </c>
      <c r="J66" s="356" t="str">
        <f>IF('Mapa final SI'!AE69="","",'Mapa final SI'!AE69)</f>
        <v/>
      </c>
      <c r="K66" s="356" t="str">
        <f t="shared" si="0"/>
        <v/>
      </c>
      <c r="L66" s="356" t="str">
        <f>IF('Mapa final SI'!AH69="","",'Mapa final SI'!AH69)</f>
        <v/>
      </c>
      <c r="M66" s="357" t="str">
        <f>IF('Mapa final SI'!T69="","",'Mapa final SI'!T69)</f>
        <v/>
      </c>
      <c r="N66" s="428"/>
      <c r="O66" s="428"/>
      <c r="P66" s="428"/>
      <c r="Q66" s="429"/>
    </row>
    <row r="67" spans="1:17" ht="43.5" customHeight="1" x14ac:dyDescent="0.25">
      <c r="A67" s="118" t="s">
        <v>599</v>
      </c>
      <c r="B67" s="724"/>
      <c r="C67" s="726" t="str">
        <f>IF('Mapa final SI'!G70="","",'Mapa final SI'!G70)</f>
        <v/>
      </c>
      <c r="D67" s="728"/>
      <c r="E67" s="726" t="str">
        <f>IF('Mapa final SI'!F70="","",'Mapa final SI'!F70)</f>
        <v/>
      </c>
      <c r="F67" s="730" t="str">
        <f>IF('Mapa final SI'!L70="","",'Mapa final SI'!L70)</f>
        <v/>
      </c>
      <c r="G67" s="730" t="str">
        <f>IF('Mapa final SI'!P70="","",'Mapa final SI'!P70)</f>
        <v/>
      </c>
      <c r="H67" s="83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6" t="str">
        <f>IF('Mapa final SI'!AC70="","",'Mapa final SI'!AC70)</f>
        <v/>
      </c>
      <c r="J67" s="356" t="str">
        <f>IF('Mapa final SI'!AE70="","",'Mapa final SI'!AE70)</f>
        <v/>
      </c>
      <c r="K67" s="356" t="str">
        <f t="shared" si="0"/>
        <v/>
      </c>
      <c r="L67" s="356" t="str">
        <f>IF('Mapa final SI'!AH70="","",'Mapa final SI'!AH70)</f>
        <v/>
      </c>
      <c r="M67" s="357" t="str">
        <f>IF('Mapa final SI'!T70="","",'Mapa final SI'!T70)</f>
        <v/>
      </c>
      <c r="N67" s="428"/>
      <c r="O67" s="428"/>
      <c r="P67" s="428"/>
      <c r="Q67" s="429"/>
    </row>
    <row r="68" spans="1:17" ht="43.5" customHeight="1" x14ac:dyDescent="0.25">
      <c r="A68" s="118" t="s">
        <v>600</v>
      </c>
      <c r="B68" s="725"/>
      <c r="C68" s="727"/>
      <c r="D68" s="729"/>
      <c r="E68" s="727"/>
      <c r="F68" s="731"/>
      <c r="G68" s="731"/>
      <c r="H68" s="836"/>
      <c r="I68" s="356" t="str">
        <f>IF('Mapa final SI'!AC71="","",'Mapa final SI'!AC71)</f>
        <v/>
      </c>
      <c r="J68" s="356" t="str">
        <f>IF('Mapa final SI'!AE71="","",'Mapa final SI'!AE71)</f>
        <v/>
      </c>
      <c r="K68" s="356" t="str">
        <f t="shared" si="0"/>
        <v/>
      </c>
      <c r="L68" s="356" t="str">
        <f>IF('Mapa final SI'!AH71="","",'Mapa final SI'!AH71)</f>
        <v/>
      </c>
      <c r="M68" s="357" t="str">
        <f>IF('Mapa final SI'!T71="","",'Mapa final SI'!T71)</f>
        <v/>
      </c>
      <c r="N68" s="428"/>
      <c r="O68" s="428"/>
      <c r="P68" s="428"/>
      <c r="Q68" s="429"/>
    </row>
    <row r="69" spans="1:17" ht="43.5" customHeight="1" x14ac:dyDescent="0.25">
      <c r="A69" s="118" t="s">
        <v>601</v>
      </c>
      <c r="B69" s="725"/>
      <c r="C69" s="727"/>
      <c r="D69" s="729"/>
      <c r="E69" s="727"/>
      <c r="F69" s="731"/>
      <c r="G69" s="731"/>
      <c r="H69" s="836"/>
      <c r="I69" s="356" t="str">
        <f>IF('Mapa final SI'!AC72="","",'Mapa final SI'!AC72)</f>
        <v/>
      </c>
      <c r="J69" s="356" t="str">
        <f>IF('Mapa final SI'!AE72="","",'Mapa final SI'!AE72)</f>
        <v/>
      </c>
      <c r="K69" s="356" t="str">
        <f t="shared" si="0"/>
        <v/>
      </c>
      <c r="L69" s="356" t="str">
        <f>IF('Mapa final SI'!AH72="","",'Mapa final SI'!AH72)</f>
        <v/>
      </c>
      <c r="M69" s="357" t="str">
        <f>IF('Mapa final SI'!T72="","",'Mapa final SI'!T72)</f>
        <v/>
      </c>
      <c r="N69" s="428"/>
      <c r="O69" s="428"/>
      <c r="P69" s="428"/>
      <c r="Q69" s="429"/>
    </row>
    <row r="70" spans="1:17" ht="43.5" customHeight="1" x14ac:dyDescent="0.25">
      <c r="A70" s="118" t="s">
        <v>602</v>
      </c>
      <c r="B70" s="725"/>
      <c r="C70" s="727"/>
      <c r="D70" s="729"/>
      <c r="E70" s="727"/>
      <c r="F70" s="731"/>
      <c r="G70" s="731"/>
      <c r="H70" s="836"/>
      <c r="I70" s="356" t="str">
        <f>IF('Mapa final SI'!AC73="","",'Mapa final SI'!AC73)</f>
        <v/>
      </c>
      <c r="J70" s="356" t="str">
        <f>IF('Mapa final SI'!AE73="","",'Mapa final SI'!AE73)</f>
        <v/>
      </c>
      <c r="K70" s="356" t="str">
        <f t="shared" si="0"/>
        <v/>
      </c>
      <c r="L70" s="356" t="str">
        <f>IF('Mapa final SI'!AH73="","",'Mapa final SI'!AH73)</f>
        <v/>
      </c>
      <c r="M70" s="357" t="str">
        <f>IF('Mapa final SI'!T73="","",'Mapa final SI'!T73)</f>
        <v/>
      </c>
      <c r="N70" s="428"/>
      <c r="O70" s="428"/>
      <c r="P70" s="428"/>
      <c r="Q70" s="429"/>
    </row>
    <row r="71" spans="1:17" ht="43.5" customHeight="1" x14ac:dyDescent="0.25">
      <c r="A71" s="118" t="s">
        <v>603</v>
      </c>
      <c r="B71" s="725"/>
      <c r="C71" s="727"/>
      <c r="D71" s="729"/>
      <c r="E71" s="727"/>
      <c r="F71" s="731"/>
      <c r="G71" s="731"/>
      <c r="H71" s="836"/>
      <c r="I71" s="356" t="str">
        <f>IF('Mapa final SI'!AC74="","",'Mapa final SI'!AC74)</f>
        <v/>
      </c>
      <c r="J71" s="356" t="str">
        <f>IF('Mapa final SI'!AE74="","",'Mapa final SI'!AE74)</f>
        <v/>
      </c>
      <c r="K71" s="356" t="str">
        <f t="shared" si="0"/>
        <v/>
      </c>
      <c r="L71" s="356" t="str">
        <f>IF('Mapa final SI'!AH74="","",'Mapa final SI'!AH74)</f>
        <v/>
      </c>
      <c r="M71" s="357" t="str">
        <f>IF('Mapa final SI'!T74="","",'Mapa final SI'!T74)</f>
        <v/>
      </c>
      <c r="N71" s="428"/>
      <c r="O71" s="428"/>
      <c r="P71" s="428"/>
      <c r="Q71" s="429"/>
    </row>
    <row r="72" spans="1:17" ht="43.5" customHeight="1" x14ac:dyDescent="0.25">
      <c r="A72" s="118" t="s">
        <v>604</v>
      </c>
      <c r="B72" s="725"/>
      <c r="C72" s="727"/>
      <c r="D72" s="729"/>
      <c r="E72" s="727"/>
      <c r="F72" s="731"/>
      <c r="G72" s="731"/>
      <c r="H72" s="732"/>
      <c r="I72" s="356" t="str">
        <f>IF('Mapa final SI'!AC75="","",'Mapa final SI'!AC75)</f>
        <v/>
      </c>
      <c r="J72" s="356" t="str">
        <f>IF('Mapa final SI'!AE75="","",'Mapa final SI'!AE75)</f>
        <v/>
      </c>
      <c r="K72" s="356"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6" t="str">
        <f>IF('Mapa final SI'!AH75="","",'Mapa final SI'!AH75)</f>
        <v/>
      </c>
      <c r="M72" s="357" t="str">
        <f>IF('Mapa final SI'!T75="","",'Mapa final SI'!T75)</f>
        <v/>
      </c>
      <c r="N72" s="428"/>
      <c r="O72" s="428"/>
      <c r="P72" s="428"/>
      <c r="Q72" s="429"/>
    </row>
    <row r="73" spans="1:17" ht="43.5" customHeight="1" x14ac:dyDescent="0.25">
      <c r="A73" s="118" t="s">
        <v>605</v>
      </c>
      <c r="B73" s="724"/>
      <c r="C73" s="726" t="str">
        <f>IF('Mapa final SI'!G76="","",'Mapa final SI'!G76)</f>
        <v/>
      </c>
      <c r="D73" s="728"/>
      <c r="E73" s="726" t="str">
        <f>IF('Mapa final SI'!F76="","",'Mapa final SI'!F76)</f>
        <v/>
      </c>
      <c r="F73" s="730" t="str">
        <f>IF('Mapa final SI'!L76="","",'Mapa final SI'!L76)</f>
        <v/>
      </c>
      <c r="G73" s="730" t="str">
        <f>IF('Mapa final SI'!P76="","",'Mapa final SI'!P76)</f>
        <v/>
      </c>
      <c r="H73" s="83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6" t="str">
        <f>IF('Mapa final SI'!AC76="","",'Mapa final SI'!AC76)</f>
        <v/>
      </c>
      <c r="J73" s="356" t="str">
        <f>IF('Mapa final SI'!AE76="","",'Mapa final SI'!AE76)</f>
        <v/>
      </c>
      <c r="K73" s="356" t="str">
        <f t="shared" si="1"/>
        <v/>
      </c>
      <c r="L73" s="356" t="str">
        <f>IF('Mapa final SI'!AH76="","",'Mapa final SI'!AH76)</f>
        <v/>
      </c>
      <c r="M73" s="357" t="str">
        <f>IF('Mapa final SI'!T76="","",'Mapa final SI'!T76)</f>
        <v/>
      </c>
      <c r="N73" s="428"/>
      <c r="O73" s="428"/>
      <c r="P73" s="428"/>
      <c r="Q73" s="429"/>
    </row>
    <row r="74" spans="1:17" ht="43.5" customHeight="1" x14ac:dyDescent="0.25">
      <c r="A74" s="118" t="s">
        <v>606</v>
      </c>
      <c r="B74" s="725"/>
      <c r="C74" s="727"/>
      <c r="D74" s="729"/>
      <c r="E74" s="727"/>
      <c r="F74" s="731"/>
      <c r="G74" s="731"/>
      <c r="H74" s="836"/>
      <c r="I74" s="356" t="str">
        <f>IF('Mapa final SI'!AC77="","",'Mapa final SI'!AC77)</f>
        <v/>
      </c>
      <c r="J74" s="356" t="str">
        <f>IF('Mapa final SI'!AE77="","",'Mapa final SI'!AE77)</f>
        <v/>
      </c>
      <c r="K74" s="356" t="str">
        <f t="shared" si="1"/>
        <v/>
      </c>
      <c r="L74" s="356" t="str">
        <f>IF('Mapa final SI'!AH77="","",'Mapa final SI'!AH77)</f>
        <v/>
      </c>
      <c r="M74" s="357" t="str">
        <f>IF('Mapa final SI'!T77="","",'Mapa final SI'!T77)</f>
        <v/>
      </c>
      <c r="N74" s="428"/>
      <c r="O74" s="428"/>
      <c r="P74" s="428"/>
      <c r="Q74" s="429"/>
    </row>
    <row r="75" spans="1:17" ht="43.5" customHeight="1" x14ac:dyDescent="0.25">
      <c r="A75" s="118" t="s">
        <v>607</v>
      </c>
      <c r="B75" s="725"/>
      <c r="C75" s="727"/>
      <c r="D75" s="729"/>
      <c r="E75" s="727"/>
      <c r="F75" s="731"/>
      <c r="G75" s="731"/>
      <c r="H75" s="836"/>
      <c r="I75" s="356" t="str">
        <f>IF('Mapa final SI'!AC78="","",'Mapa final SI'!AC78)</f>
        <v/>
      </c>
      <c r="J75" s="356" t="str">
        <f>IF('Mapa final SI'!AE78="","",'Mapa final SI'!AE78)</f>
        <v/>
      </c>
      <c r="K75" s="356" t="str">
        <f t="shared" si="1"/>
        <v/>
      </c>
      <c r="L75" s="356" t="str">
        <f>IF('Mapa final SI'!AH78="","",'Mapa final SI'!AH78)</f>
        <v/>
      </c>
      <c r="M75" s="357" t="str">
        <f>IF('Mapa final SI'!T78="","",'Mapa final SI'!T78)</f>
        <v/>
      </c>
      <c r="N75" s="428"/>
      <c r="O75" s="428"/>
      <c r="P75" s="428"/>
      <c r="Q75" s="429"/>
    </row>
    <row r="76" spans="1:17" ht="43.5" customHeight="1" x14ac:dyDescent="0.25">
      <c r="A76" s="118" t="s">
        <v>608</v>
      </c>
      <c r="B76" s="725"/>
      <c r="C76" s="727"/>
      <c r="D76" s="729"/>
      <c r="E76" s="727"/>
      <c r="F76" s="731"/>
      <c r="G76" s="731"/>
      <c r="H76" s="836"/>
      <c r="I76" s="356" t="str">
        <f>IF('Mapa final SI'!AC79="","",'Mapa final SI'!AC79)</f>
        <v/>
      </c>
      <c r="J76" s="356" t="str">
        <f>IF('Mapa final SI'!AE79="","",'Mapa final SI'!AE79)</f>
        <v/>
      </c>
      <c r="K76" s="356" t="str">
        <f t="shared" si="1"/>
        <v/>
      </c>
      <c r="L76" s="356" t="str">
        <f>IF('Mapa final SI'!AH79="","",'Mapa final SI'!AH79)</f>
        <v/>
      </c>
      <c r="M76" s="357" t="str">
        <f>IF('Mapa final SI'!T79="","",'Mapa final SI'!T79)</f>
        <v/>
      </c>
      <c r="N76" s="428"/>
      <c r="O76" s="428"/>
      <c r="P76" s="428"/>
      <c r="Q76" s="429"/>
    </row>
    <row r="77" spans="1:17" ht="43.5" customHeight="1" x14ac:dyDescent="0.25">
      <c r="A77" s="118" t="s">
        <v>609</v>
      </c>
      <c r="B77" s="725"/>
      <c r="C77" s="727"/>
      <c r="D77" s="729"/>
      <c r="E77" s="727"/>
      <c r="F77" s="731"/>
      <c r="G77" s="731"/>
      <c r="H77" s="836"/>
      <c r="I77" s="356" t="str">
        <f>IF('Mapa final SI'!AC80="","",'Mapa final SI'!AC80)</f>
        <v/>
      </c>
      <c r="J77" s="356" t="str">
        <f>IF('Mapa final SI'!AE80="","",'Mapa final SI'!AE80)</f>
        <v/>
      </c>
      <c r="K77" s="356" t="str">
        <f t="shared" si="1"/>
        <v/>
      </c>
      <c r="L77" s="356" t="str">
        <f>IF('Mapa final SI'!AH80="","",'Mapa final SI'!AH80)</f>
        <v/>
      </c>
      <c r="M77" s="357" t="str">
        <f>IF('Mapa final SI'!T80="","",'Mapa final SI'!T80)</f>
        <v/>
      </c>
      <c r="N77" s="428"/>
      <c r="O77" s="428"/>
      <c r="P77" s="428"/>
      <c r="Q77" s="429"/>
    </row>
    <row r="78" spans="1:17" ht="43.5" customHeight="1" x14ac:dyDescent="0.25">
      <c r="A78" s="118" t="s">
        <v>610</v>
      </c>
      <c r="B78" s="725"/>
      <c r="C78" s="727"/>
      <c r="D78" s="729"/>
      <c r="E78" s="727"/>
      <c r="F78" s="731"/>
      <c r="G78" s="731"/>
      <c r="H78" s="732"/>
      <c r="I78" s="356" t="str">
        <f>IF('Mapa final SI'!AC81="","",'Mapa final SI'!AC81)</f>
        <v/>
      </c>
      <c r="J78" s="356" t="str">
        <f>IF('Mapa final SI'!AE81="","",'Mapa final SI'!AE81)</f>
        <v/>
      </c>
      <c r="K78" s="356" t="str">
        <f t="shared" si="1"/>
        <v/>
      </c>
      <c r="L78" s="356" t="str">
        <f>IF('Mapa final SI'!AH81="","",'Mapa final SI'!AH81)</f>
        <v/>
      </c>
      <c r="M78" s="357" t="str">
        <f>IF('Mapa final SI'!T81="","",'Mapa final SI'!T81)</f>
        <v/>
      </c>
      <c r="N78" s="428"/>
      <c r="O78" s="428"/>
      <c r="P78" s="428"/>
      <c r="Q78" s="429"/>
    </row>
    <row r="79" spans="1:17" ht="43.5" customHeight="1" x14ac:dyDescent="0.25">
      <c r="A79" s="118" t="s">
        <v>611</v>
      </c>
      <c r="B79" s="724"/>
      <c r="C79" s="726" t="str">
        <f>IF('Mapa final SI'!G82="","",'Mapa final SI'!G82)</f>
        <v/>
      </c>
      <c r="D79" s="728"/>
      <c r="E79" s="726" t="str">
        <f>IF('Mapa final SI'!F82="","",'Mapa final SI'!F82)</f>
        <v/>
      </c>
      <c r="F79" s="730" t="str">
        <f>IF('Mapa final SI'!L82="","",'Mapa final SI'!L82)</f>
        <v/>
      </c>
      <c r="G79" s="730" t="str">
        <f>IF('Mapa final SI'!P82="","",'Mapa final SI'!P82)</f>
        <v/>
      </c>
      <c r="H79" s="83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6" t="str">
        <f>IF('Mapa final SI'!AC82="","",'Mapa final SI'!AC82)</f>
        <v/>
      </c>
      <c r="J79" s="356" t="str">
        <f>IF('Mapa final SI'!AE82="","",'Mapa final SI'!AE82)</f>
        <v/>
      </c>
      <c r="K79" s="356" t="str">
        <f t="shared" si="1"/>
        <v/>
      </c>
      <c r="L79" s="356" t="str">
        <f>IF('Mapa final SI'!AH82="","",'Mapa final SI'!AH82)</f>
        <v/>
      </c>
      <c r="M79" s="357" t="str">
        <f>IF('Mapa final SI'!T82="","",'Mapa final SI'!T82)</f>
        <v/>
      </c>
      <c r="N79" s="428"/>
      <c r="O79" s="428"/>
      <c r="P79" s="428"/>
      <c r="Q79" s="429"/>
    </row>
    <row r="80" spans="1:17" ht="43.5" customHeight="1" x14ac:dyDescent="0.25">
      <c r="A80" s="118" t="s">
        <v>612</v>
      </c>
      <c r="B80" s="725"/>
      <c r="C80" s="727"/>
      <c r="D80" s="729"/>
      <c r="E80" s="727"/>
      <c r="F80" s="731"/>
      <c r="G80" s="731"/>
      <c r="H80" s="836"/>
      <c r="I80" s="356" t="str">
        <f>IF('Mapa final SI'!AC83="","",'Mapa final SI'!AC83)</f>
        <v/>
      </c>
      <c r="J80" s="356" t="str">
        <f>IF('Mapa final SI'!AE83="","",'Mapa final SI'!AE83)</f>
        <v/>
      </c>
      <c r="K80" s="356" t="str">
        <f t="shared" si="1"/>
        <v/>
      </c>
      <c r="L80" s="356" t="str">
        <f>IF('Mapa final SI'!AH83="","",'Mapa final SI'!AH83)</f>
        <v/>
      </c>
      <c r="M80" s="357" t="str">
        <f>IF('Mapa final SI'!T83="","",'Mapa final SI'!T83)</f>
        <v/>
      </c>
      <c r="N80" s="428"/>
      <c r="O80" s="428"/>
      <c r="P80" s="428"/>
      <c r="Q80" s="429"/>
    </row>
    <row r="81" spans="1:17" ht="43.5" customHeight="1" x14ac:dyDescent="0.25">
      <c r="A81" s="118" t="s">
        <v>613</v>
      </c>
      <c r="B81" s="725"/>
      <c r="C81" s="727"/>
      <c r="D81" s="729"/>
      <c r="E81" s="727"/>
      <c r="F81" s="731"/>
      <c r="G81" s="731"/>
      <c r="H81" s="836"/>
      <c r="I81" s="356" t="str">
        <f>IF('Mapa final SI'!AC84="","",'Mapa final SI'!AC84)</f>
        <v/>
      </c>
      <c r="J81" s="356" t="str">
        <f>IF('Mapa final SI'!AE84="","",'Mapa final SI'!AE84)</f>
        <v/>
      </c>
      <c r="K81" s="356" t="str">
        <f t="shared" si="1"/>
        <v/>
      </c>
      <c r="L81" s="356" t="str">
        <f>IF('Mapa final SI'!AH84="","",'Mapa final SI'!AH84)</f>
        <v/>
      </c>
      <c r="M81" s="357" t="str">
        <f>IF('Mapa final SI'!T84="","",'Mapa final SI'!T84)</f>
        <v/>
      </c>
      <c r="N81" s="428"/>
      <c r="O81" s="428"/>
      <c r="P81" s="428"/>
      <c r="Q81" s="429"/>
    </row>
    <row r="82" spans="1:17" ht="43.5" customHeight="1" x14ac:dyDescent="0.25">
      <c r="A82" s="118" t="s">
        <v>614</v>
      </c>
      <c r="B82" s="725"/>
      <c r="C82" s="727"/>
      <c r="D82" s="729"/>
      <c r="E82" s="727"/>
      <c r="F82" s="731"/>
      <c r="G82" s="731"/>
      <c r="H82" s="836"/>
      <c r="I82" s="356" t="str">
        <f>IF('Mapa final SI'!AC85="","",'Mapa final SI'!AC85)</f>
        <v/>
      </c>
      <c r="J82" s="356" t="str">
        <f>IF('Mapa final SI'!AE85="","",'Mapa final SI'!AE85)</f>
        <v/>
      </c>
      <c r="K82" s="356" t="str">
        <f t="shared" si="1"/>
        <v/>
      </c>
      <c r="L82" s="356" t="str">
        <f>IF('Mapa final SI'!AH85="","",'Mapa final SI'!AH85)</f>
        <v/>
      </c>
      <c r="M82" s="357" t="str">
        <f>IF('Mapa final SI'!T85="","",'Mapa final SI'!T85)</f>
        <v/>
      </c>
      <c r="N82" s="428"/>
      <c r="O82" s="428"/>
      <c r="P82" s="428"/>
      <c r="Q82" s="429"/>
    </row>
    <row r="83" spans="1:17" ht="43.5" customHeight="1" x14ac:dyDescent="0.25">
      <c r="A83" s="118" t="s">
        <v>615</v>
      </c>
      <c r="B83" s="725"/>
      <c r="C83" s="727"/>
      <c r="D83" s="729"/>
      <c r="E83" s="727"/>
      <c r="F83" s="731"/>
      <c r="G83" s="731"/>
      <c r="H83" s="836"/>
      <c r="I83" s="356" t="str">
        <f>IF('Mapa final SI'!AC86="","",'Mapa final SI'!AC86)</f>
        <v/>
      </c>
      <c r="J83" s="356" t="str">
        <f>IF('Mapa final SI'!AE86="","",'Mapa final SI'!AE86)</f>
        <v/>
      </c>
      <c r="K83" s="356" t="str">
        <f t="shared" si="1"/>
        <v/>
      </c>
      <c r="L83" s="356" t="str">
        <f>IF('Mapa final SI'!AH86="","",'Mapa final SI'!AH86)</f>
        <v/>
      </c>
      <c r="M83" s="357" t="str">
        <f>IF('Mapa final SI'!T86="","",'Mapa final SI'!T86)</f>
        <v/>
      </c>
      <c r="N83" s="428"/>
      <c r="O83" s="428"/>
      <c r="P83" s="428"/>
      <c r="Q83" s="429"/>
    </row>
    <row r="84" spans="1:17" ht="43.5" customHeight="1" x14ac:dyDescent="0.25">
      <c r="A84" s="118" t="s">
        <v>616</v>
      </c>
      <c r="B84" s="725"/>
      <c r="C84" s="727"/>
      <c r="D84" s="729"/>
      <c r="E84" s="727"/>
      <c r="F84" s="731"/>
      <c r="G84" s="731"/>
      <c r="H84" s="732"/>
      <c r="I84" s="356" t="str">
        <f>IF('Mapa final SI'!AC87="","",'Mapa final SI'!AC87)</f>
        <v/>
      </c>
      <c r="J84" s="356" t="str">
        <f>IF('Mapa final SI'!AE87="","",'Mapa final SI'!AE87)</f>
        <v/>
      </c>
      <c r="K84" s="356" t="str">
        <f t="shared" si="1"/>
        <v/>
      </c>
      <c r="L84" s="356" t="str">
        <f>IF('Mapa final SI'!AH87="","",'Mapa final SI'!AH87)</f>
        <v/>
      </c>
      <c r="M84" s="357" t="str">
        <f>IF('Mapa final SI'!T87="","",'Mapa final SI'!T87)</f>
        <v/>
      </c>
      <c r="N84" s="428"/>
      <c r="O84" s="428"/>
      <c r="P84" s="428"/>
      <c r="Q84" s="429"/>
    </row>
    <row r="85" spans="1:17" ht="43.5" customHeight="1" x14ac:dyDescent="0.25">
      <c r="A85" s="118" t="s">
        <v>617</v>
      </c>
      <c r="B85" s="724"/>
      <c r="C85" s="726" t="str">
        <f>IF('Mapa final SI'!G88="","",'Mapa final SI'!G88)</f>
        <v/>
      </c>
      <c r="D85" s="728"/>
      <c r="E85" s="726" t="str">
        <f>IF('Mapa final SI'!F88="","",'Mapa final SI'!F88)</f>
        <v/>
      </c>
      <c r="F85" s="730" t="str">
        <f>IF('Mapa final SI'!L88="","",'Mapa final SI'!L88)</f>
        <v/>
      </c>
      <c r="G85" s="730" t="str">
        <f>IF('Mapa final SI'!P88="","",'Mapa final SI'!P88)</f>
        <v/>
      </c>
      <c r="H85" s="83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6" t="str">
        <f>IF('Mapa final SI'!AC88="","",'Mapa final SI'!AC88)</f>
        <v/>
      </c>
      <c r="J85" s="356" t="str">
        <f>IF('Mapa final SI'!AE88="","",'Mapa final SI'!AE88)</f>
        <v/>
      </c>
      <c r="K85" s="356" t="str">
        <f t="shared" si="1"/>
        <v/>
      </c>
      <c r="L85" s="356" t="str">
        <f>IF('Mapa final SI'!AH88="","",'Mapa final SI'!AH88)</f>
        <v/>
      </c>
      <c r="M85" s="357" t="str">
        <f>IF('Mapa final SI'!T88="","",'Mapa final SI'!T88)</f>
        <v/>
      </c>
      <c r="N85" s="428"/>
      <c r="O85" s="428"/>
      <c r="P85" s="428"/>
      <c r="Q85" s="429"/>
    </row>
    <row r="86" spans="1:17" ht="43.5" customHeight="1" x14ac:dyDescent="0.25">
      <c r="A86" s="118" t="s">
        <v>618</v>
      </c>
      <c r="B86" s="725"/>
      <c r="C86" s="727"/>
      <c r="D86" s="729"/>
      <c r="E86" s="727"/>
      <c r="F86" s="731"/>
      <c r="G86" s="731"/>
      <c r="H86" s="836"/>
      <c r="I86" s="356" t="str">
        <f>IF('Mapa final SI'!AC89="","",'Mapa final SI'!AC89)</f>
        <v/>
      </c>
      <c r="J86" s="356" t="str">
        <f>IF('Mapa final SI'!AE89="","",'Mapa final SI'!AE89)</f>
        <v/>
      </c>
      <c r="K86" s="356" t="str">
        <f t="shared" si="1"/>
        <v/>
      </c>
      <c r="L86" s="356" t="str">
        <f>IF('Mapa final SI'!AH89="","",'Mapa final SI'!AH89)</f>
        <v/>
      </c>
      <c r="M86" s="357" t="str">
        <f>IF('Mapa final SI'!T89="","",'Mapa final SI'!T89)</f>
        <v/>
      </c>
      <c r="N86" s="428"/>
      <c r="O86" s="428"/>
      <c r="P86" s="428"/>
      <c r="Q86" s="429"/>
    </row>
    <row r="87" spans="1:17" ht="43.5" customHeight="1" x14ac:dyDescent="0.25">
      <c r="A87" s="118" t="s">
        <v>619</v>
      </c>
      <c r="B87" s="725"/>
      <c r="C87" s="727"/>
      <c r="D87" s="729"/>
      <c r="E87" s="727"/>
      <c r="F87" s="731"/>
      <c r="G87" s="731"/>
      <c r="H87" s="836"/>
      <c r="I87" s="356" t="str">
        <f>IF('Mapa final SI'!AC90="","",'Mapa final SI'!AC90)</f>
        <v/>
      </c>
      <c r="J87" s="356" t="str">
        <f>IF('Mapa final SI'!AE90="","",'Mapa final SI'!AE90)</f>
        <v/>
      </c>
      <c r="K87" s="356" t="str">
        <f t="shared" si="1"/>
        <v/>
      </c>
      <c r="L87" s="356" t="str">
        <f>IF('Mapa final SI'!AH90="","",'Mapa final SI'!AH90)</f>
        <v/>
      </c>
      <c r="M87" s="357" t="str">
        <f>IF('Mapa final SI'!T90="","",'Mapa final SI'!T90)</f>
        <v/>
      </c>
      <c r="N87" s="428"/>
      <c r="O87" s="428"/>
      <c r="P87" s="428"/>
      <c r="Q87" s="429"/>
    </row>
    <row r="88" spans="1:17" ht="43.5" customHeight="1" x14ac:dyDescent="0.25">
      <c r="A88" s="118" t="s">
        <v>620</v>
      </c>
      <c r="B88" s="725"/>
      <c r="C88" s="727"/>
      <c r="D88" s="729"/>
      <c r="E88" s="727"/>
      <c r="F88" s="731"/>
      <c r="G88" s="731"/>
      <c r="H88" s="836"/>
      <c r="I88" s="356" t="str">
        <f>IF('Mapa final SI'!AC91="","",'Mapa final SI'!AC91)</f>
        <v/>
      </c>
      <c r="J88" s="356" t="str">
        <f>IF('Mapa final SI'!AE91="","",'Mapa final SI'!AE91)</f>
        <v/>
      </c>
      <c r="K88" s="356" t="str">
        <f t="shared" si="1"/>
        <v/>
      </c>
      <c r="L88" s="356" t="str">
        <f>IF('Mapa final SI'!AH91="","",'Mapa final SI'!AH91)</f>
        <v/>
      </c>
      <c r="M88" s="357" t="str">
        <f>IF('Mapa final SI'!T91="","",'Mapa final SI'!T91)</f>
        <v/>
      </c>
      <c r="N88" s="428"/>
      <c r="O88" s="428"/>
      <c r="P88" s="428"/>
      <c r="Q88" s="429"/>
    </row>
    <row r="89" spans="1:17" ht="43.5" customHeight="1" x14ac:dyDescent="0.25">
      <c r="A89" s="118" t="s">
        <v>621</v>
      </c>
      <c r="B89" s="725"/>
      <c r="C89" s="727"/>
      <c r="D89" s="729"/>
      <c r="E89" s="727"/>
      <c r="F89" s="731"/>
      <c r="G89" s="731"/>
      <c r="H89" s="836"/>
      <c r="I89" s="356" t="str">
        <f>IF('Mapa final SI'!AC92="","",'Mapa final SI'!AC92)</f>
        <v/>
      </c>
      <c r="J89" s="356" t="str">
        <f>IF('Mapa final SI'!AE92="","",'Mapa final SI'!AE92)</f>
        <v/>
      </c>
      <c r="K89" s="356" t="str">
        <f t="shared" si="1"/>
        <v/>
      </c>
      <c r="L89" s="356" t="str">
        <f>IF('Mapa final SI'!AH92="","",'Mapa final SI'!AH92)</f>
        <v/>
      </c>
      <c r="M89" s="357" t="str">
        <f>IF('Mapa final SI'!T92="","",'Mapa final SI'!T92)</f>
        <v/>
      </c>
      <c r="N89" s="428"/>
      <c r="O89" s="428"/>
      <c r="P89" s="428"/>
      <c r="Q89" s="429"/>
    </row>
    <row r="90" spans="1:17" ht="43.5" customHeight="1" x14ac:dyDescent="0.25">
      <c r="A90" s="118" t="s">
        <v>622</v>
      </c>
      <c r="B90" s="725"/>
      <c r="C90" s="727"/>
      <c r="D90" s="729"/>
      <c r="E90" s="727"/>
      <c r="F90" s="731"/>
      <c r="G90" s="731"/>
      <c r="H90" s="732"/>
      <c r="I90" s="356" t="str">
        <f>IF('Mapa final SI'!AC93="","",'Mapa final SI'!AC93)</f>
        <v/>
      </c>
      <c r="J90" s="356" t="str">
        <f>IF('Mapa final SI'!AE93="","",'Mapa final SI'!AE93)</f>
        <v/>
      </c>
      <c r="K90" s="356" t="str">
        <f t="shared" si="1"/>
        <v/>
      </c>
      <c r="L90" s="356" t="str">
        <f>IF('Mapa final SI'!AH93="","",'Mapa final SI'!AH93)</f>
        <v/>
      </c>
      <c r="M90" s="357" t="str">
        <f>IF('Mapa final SI'!T93="","",'Mapa final SI'!T93)</f>
        <v/>
      </c>
      <c r="N90" s="428"/>
      <c r="O90" s="428"/>
      <c r="P90" s="428"/>
      <c r="Q90" s="429"/>
    </row>
    <row r="91" spans="1:17" ht="43.5" customHeight="1" x14ac:dyDescent="0.25">
      <c r="A91" s="118" t="s">
        <v>623</v>
      </c>
      <c r="B91" s="724"/>
      <c r="C91" s="726" t="str">
        <f>IF('Mapa final SI'!G94="","",'Mapa final SI'!G94)</f>
        <v/>
      </c>
      <c r="D91" s="728"/>
      <c r="E91" s="726" t="str">
        <f>IF('Mapa final SI'!F94="","",'Mapa final SI'!F94)</f>
        <v/>
      </c>
      <c r="F91" s="730" t="str">
        <f>IF('Mapa final SI'!L94="","",'Mapa final SI'!L94)</f>
        <v/>
      </c>
      <c r="G91" s="730" t="str">
        <f>IF('Mapa final SI'!P94="","",'Mapa final SI'!P94)</f>
        <v/>
      </c>
      <c r="H91" s="83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6" t="str">
        <f>IF('Mapa final SI'!AC94="","",'Mapa final SI'!AC94)</f>
        <v/>
      </c>
      <c r="J91" s="356" t="str">
        <f>IF('Mapa final SI'!AE94="","",'Mapa final SI'!AE94)</f>
        <v/>
      </c>
      <c r="K91" s="356" t="str">
        <f t="shared" si="1"/>
        <v/>
      </c>
      <c r="L91" s="356" t="str">
        <f>IF('Mapa final SI'!AH94="","",'Mapa final SI'!AH94)</f>
        <v/>
      </c>
      <c r="M91" s="357" t="str">
        <f>IF('Mapa final SI'!T94="","",'Mapa final SI'!T94)</f>
        <v/>
      </c>
      <c r="N91" s="428"/>
      <c r="O91" s="428"/>
      <c r="P91" s="428"/>
      <c r="Q91" s="429"/>
    </row>
    <row r="92" spans="1:17" ht="43.5" customHeight="1" x14ac:dyDescent="0.25">
      <c r="A92" s="118" t="s">
        <v>624</v>
      </c>
      <c r="B92" s="725"/>
      <c r="C92" s="727"/>
      <c r="D92" s="729"/>
      <c r="E92" s="727"/>
      <c r="F92" s="731"/>
      <c r="G92" s="731"/>
      <c r="H92" s="836"/>
      <c r="I92" s="356" t="str">
        <f>IF('Mapa final SI'!AC95="","",'Mapa final SI'!AC95)</f>
        <v/>
      </c>
      <c r="J92" s="356" t="str">
        <f>IF('Mapa final SI'!AE95="","",'Mapa final SI'!AE95)</f>
        <v/>
      </c>
      <c r="K92" s="356" t="str">
        <f t="shared" si="1"/>
        <v/>
      </c>
      <c r="L92" s="356" t="str">
        <f>IF('Mapa final SI'!AH95="","",'Mapa final SI'!AH95)</f>
        <v/>
      </c>
      <c r="M92" s="357" t="str">
        <f>IF('Mapa final SI'!T95="","",'Mapa final SI'!T95)</f>
        <v/>
      </c>
      <c r="N92" s="428"/>
      <c r="O92" s="428"/>
      <c r="P92" s="428"/>
      <c r="Q92" s="429"/>
    </row>
    <row r="93" spans="1:17" ht="43.5" customHeight="1" x14ac:dyDescent="0.25">
      <c r="A93" s="118" t="s">
        <v>625</v>
      </c>
      <c r="B93" s="725"/>
      <c r="C93" s="727"/>
      <c r="D93" s="729"/>
      <c r="E93" s="727"/>
      <c r="F93" s="731"/>
      <c r="G93" s="731"/>
      <c r="H93" s="836"/>
      <c r="I93" s="356" t="str">
        <f>IF('Mapa final SI'!AC96="","",'Mapa final SI'!AC96)</f>
        <v/>
      </c>
      <c r="J93" s="356" t="str">
        <f>IF('Mapa final SI'!AE96="","",'Mapa final SI'!AE96)</f>
        <v/>
      </c>
      <c r="K93" s="356" t="str">
        <f t="shared" si="1"/>
        <v/>
      </c>
      <c r="L93" s="356" t="str">
        <f>IF('Mapa final SI'!AH96="","",'Mapa final SI'!AH96)</f>
        <v/>
      </c>
      <c r="M93" s="357" t="str">
        <f>IF('Mapa final SI'!T96="","",'Mapa final SI'!T96)</f>
        <v/>
      </c>
      <c r="N93" s="428"/>
      <c r="O93" s="428"/>
      <c r="P93" s="428"/>
      <c r="Q93" s="429"/>
    </row>
    <row r="94" spans="1:17" ht="43.5" customHeight="1" x14ac:dyDescent="0.25">
      <c r="A94" s="118" t="s">
        <v>626</v>
      </c>
      <c r="B94" s="725"/>
      <c r="C94" s="727"/>
      <c r="D94" s="729"/>
      <c r="E94" s="727"/>
      <c r="F94" s="731"/>
      <c r="G94" s="731"/>
      <c r="H94" s="836"/>
      <c r="I94" s="356" t="str">
        <f>IF('Mapa final SI'!AC97="","",'Mapa final SI'!AC97)</f>
        <v/>
      </c>
      <c r="J94" s="356" t="str">
        <f>IF('Mapa final SI'!AE97="","",'Mapa final SI'!AE97)</f>
        <v/>
      </c>
      <c r="K94" s="356" t="str">
        <f t="shared" si="1"/>
        <v/>
      </c>
      <c r="L94" s="356" t="str">
        <f>IF('Mapa final SI'!AH97="","",'Mapa final SI'!AH97)</f>
        <v/>
      </c>
      <c r="M94" s="357" t="str">
        <f>IF('Mapa final SI'!T97="","",'Mapa final SI'!T97)</f>
        <v/>
      </c>
      <c r="N94" s="428"/>
      <c r="O94" s="428"/>
      <c r="P94" s="428"/>
      <c r="Q94" s="429"/>
    </row>
    <row r="95" spans="1:17" ht="43.5" customHeight="1" x14ac:dyDescent="0.25">
      <c r="A95" s="118" t="s">
        <v>627</v>
      </c>
      <c r="B95" s="725"/>
      <c r="C95" s="727"/>
      <c r="D95" s="729"/>
      <c r="E95" s="727"/>
      <c r="F95" s="731"/>
      <c r="G95" s="731"/>
      <c r="H95" s="836"/>
      <c r="I95" s="356" t="str">
        <f>IF('Mapa final SI'!AC98="","",'Mapa final SI'!AC98)</f>
        <v/>
      </c>
      <c r="J95" s="356" t="str">
        <f>IF('Mapa final SI'!AE98="","",'Mapa final SI'!AE98)</f>
        <v/>
      </c>
      <c r="K95" s="356" t="str">
        <f t="shared" si="1"/>
        <v/>
      </c>
      <c r="L95" s="356" t="str">
        <f>IF('Mapa final SI'!AH98="","",'Mapa final SI'!AH98)</f>
        <v/>
      </c>
      <c r="M95" s="357" t="str">
        <f>IF('Mapa final SI'!T98="","",'Mapa final SI'!T98)</f>
        <v/>
      </c>
      <c r="N95" s="428"/>
      <c r="O95" s="428"/>
      <c r="P95" s="428"/>
      <c r="Q95" s="429"/>
    </row>
    <row r="96" spans="1:17" ht="43.5" customHeight="1" x14ac:dyDescent="0.25">
      <c r="A96" s="118" t="s">
        <v>628</v>
      </c>
      <c r="B96" s="725"/>
      <c r="C96" s="727"/>
      <c r="D96" s="729"/>
      <c r="E96" s="727"/>
      <c r="F96" s="731"/>
      <c r="G96" s="731"/>
      <c r="H96" s="732"/>
      <c r="I96" s="356" t="str">
        <f>IF('Mapa final SI'!AC99="","",'Mapa final SI'!AC99)</f>
        <v/>
      </c>
      <c r="J96" s="356" t="str">
        <f>IF('Mapa final SI'!AE99="","",'Mapa final SI'!AE99)</f>
        <v/>
      </c>
      <c r="K96" s="356" t="str">
        <f t="shared" si="1"/>
        <v/>
      </c>
      <c r="L96" s="356" t="str">
        <f>IF('Mapa final SI'!AH99="","",'Mapa final SI'!AH99)</f>
        <v/>
      </c>
      <c r="M96" s="357" t="str">
        <f>IF('Mapa final SI'!T99="","",'Mapa final SI'!T99)</f>
        <v/>
      </c>
      <c r="N96" s="428"/>
      <c r="O96" s="428"/>
      <c r="P96" s="428"/>
      <c r="Q96" s="429"/>
    </row>
    <row r="97" spans="1:17" ht="43.5" customHeight="1" x14ac:dyDescent="0.25">
      <c r="A97" s="118" t="s">
        <v>629</v>
      </c>
      <c r="B97" s="724"/>
      <c r="C97" s="726" t="str">
        <f>IF('Mapa final SI'!G100="","",'Mapa final SI'!G100)</f>
        <v/>
      </c>
      <c r="D97" s="728"/>
      <c r="E97" s="726" t="str">
        <f>IF('Mapa final SI'!F100="","",'Mapa final SI'!F100)</f>
        <v/>
      </c>
      <c r="F97" s="730" t="str">
        <f>IF('Mapa final SI'!L100="","",'Mapa final SI'!L100)</f>
        <v/>
      </c>
      <c r="G97" s="730" t="str">
        <f>IF('Mapa final SI'!P100="","",'Mapa final SI'!P100)</f>
        <v/>
      </c>
      <c r="H97" s="83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6" t="str">
        <f>IF('Mapa final SI'!AC100="","",'Mapa final SI'!AC100)</f>
        <v/>
      </c>
      <c r="J97" s="356" t="str">
        <f>IF('Mapa final SI'!AE100="","",'Mapa final SI'!AE100)</f>
        <v/>
      </c>
      <c r="K97" s="356" t="str">
        <f t="shared" si="1"/>
        <v/>
      </c>
      <c r="L97" s="356" t="str">
        <f>IF('Mapa final SI'!AH100="","",'Mapa final SI'!AH100)</f>
        <v/>
      </c>
      <c r="M97" s="357" t="str">
        <f>IF('Mapa final SI'!T100="","",'Mapa final SI'!T100)</f>
        <v/>
      </c>
      <c r="N97" s="428"/>
      <c r="O97" s="428"/>
      <c r="P97" s="428"/>
      <c r="Q97" s="429"/>
    </row>
    <row r="98" spans="1:17" ht="43.5" customHeight="1" x14ac:dyDescent="0.25">
      <c r="A98" s="118" t="s">
        <v>630</v>
      </c>
      <c r="B98" s="725"/>
      <c r="C98" s="727"/>
      <c r="D98" s="729"/>
      <c r="E98" s="727"/>
      <c r="F98" s="731"/>
      <c r="G98" s="731"/>
      <c r="H98" s="836"/>
      <c r="I98" s="356" t="str">
        <f>IF('Mapa final SI'!AC101="","",'Mapa final SI'!AC101)</f>
        <v/>
      </c>
      <c r="J98" s="356" t="str">
        <f>IF('Mapa final SI'!AE101="","",'Mapa final SI'!AE101)</f>
        <v/>
      </c>
      <c r="K98" s="356" t="str">
        <f t="shared" si="1"/>
        <v/>
      </c>
      <c r="L98" s="356" t="str">
        <f>IF('Mapa final SI'!AH101="","",'Mapa final SI'!AH101)</f>
        <v/>
      </c>
      <c r="M98" s="357" t="str">
        <f>IF('Mapa final SI'!T101="","",'Mapa final SI'!T101)</f>
        <v/>
      </c>
      <c r="N98" s="428"/>
      <c r="O98" s="428"/>
      <c r="P98" s="428"/>
      <c r="Q98" s="429"/>
    </row>
    <row r="99" spans="1:17" ht="43.5" customHeight="1" x14ac:dyDescent="0.25">
      <c r="A99" s="118" t="s">
        <v>631</v>
      </c>
      <c r="B99" s="725"/>
      <c r="C99" s="727"/>
      <c r="D99" s="729"/>
      <c r="E99" s="727"/>
      <c r="F99" s="731"/>
      <c r="G99" s="731"/>
      <c r="H99" s="836"/>
      <c r="I99" s="356" t="str">
        <f>IF('Mapa final SI'!AC102="","",'Mapa final SI'!AC102)</f>
        <v/>
      </c>
      <c r="J99" s="356" t="str">
        <f>IF('Mapa final SI'!AE102="","",'Mapa final SI'!AE102)</f>
        <v/>
      </c>
      <c r="K99" s="356" t="str">
        <f t="shared" si="1"/>
        <v/>
      </c>
      <c r="L99" s="356" t="str">
        <f>IF('Mapa final SI'!AH102="","",'Mapa final SI'!AH102)</f>
        <v/>
      </c>
      <c r="M99" s="357" t="str">
        <f>IF('Mapa final SI'!T102="","",'Mapa final SI'!T102)</f>
        <v/>
      </c>
      <c r="N99" s="428"/>
      <c r="O99" s="428"/>
      <c r="P99" s="428"/>
      <c r="Q99" s="429"/>
    </row>
    <row r="100" spans="1:17" ht="43.5" customHeight="1" x14ac:dyDescent="0.25">
      <c r="A100" s="118" t="s">
        <v>632</v>
      </c>
      <c r="B100" s="725"/>
      <c r="C100" s="727"/>
      <c r="D100" s="729"/>
      <c r="E100" s="727"/>
      <c r="F100" s="731"/>
      <c r="G100" s="731"/>
      <c r="H100" s="836"/>
      <c r="I100" s="356" t="str">
        <f>IF('Mapa final SI'!AC103="","",'Mapa final SI'!AC103)</f>
        <v/>
      </c>
      <c r="J100" s="356" t="str">
        <f>IF('Mapa final SI'!AE103="","",'Mapa final SI'!AE103)</f>
        <v/>
      </c>
      <c r="K100" s="356" t="str">
        <f t="shared" si="1"/>
        <v/>
      </c>
      <c r="L100" s="356" t="str">
        <f>IF('Mapa final SI'!AH103="","",'Mapa final SI'!AH103)</f>
        <v/>
      </c>
      <c r="M100" s="357" t="str">
        <f>IF('Mapa final SI'!T103="","",'Mapa final SI'!T103)</f>
        <v/>
      </c>
      <c r="N100" s="428"/>
      <c r="O100" s="428"/>
      <c r="P100" s="428"/>
      <c r="Q100" s="429"/>
    </row>
    <row r="101" spans="1:17" ht="43.5" customHeight="1" x14ac:dyDescent="0.25">
      <c r="A101" s="118" t="s">
        <v>633</v>
      </c>
      <c r="B101" s="725"/>
      <c r="C101" s="727"/>
      <c r="D101" s="729"/>
      <c r="E101" s="727"/>
      <c r="F101" s="731"/>
      <c r="G101" s="731"/>
      <c r="H101" s="836"/>
      <c r="I101" s="356" t="str">
        <f>IF('Mapa final SI'!AC104="","",'Mapa final SI'!AC104)</f>
        <v/>
      </c>
      <c r="J101" s="356" t="str">
        <f>IF('Mapa final SI'!AE104="","",'Mapa final SI'!AE104)</f>
        <v/>
      </c>
      <c r="K101" s="356" t="str">
        <f t="shared" si="1"/>
        <v/>
      </c>
      <c r="L101" s="356" t="str">
        <f>IF('Mapa final SI'!AH104="","",'Mapa final SI'!AH104)</f>
        <v/>
      </c>
      <c r="M101" s="357" t="str">
        <f>IF('Mapa final SI'!T104="","",'Mapa final SI'!T104)</f>
        <v/>
      </c>
      <c r="N101" s="428"/>
      <c r="O101" s="428"/>
      <c r="P101" s="428"/>
      <c r="Q101" s="429"/>
    </row>
    <row r="102" spans="1:17" ht="43.5" customHeight="1" x14ac:dyDescent="0.25">
      <c r="A102" s="118" t="s">
        <v>634</v>
      </c>
      <c r="B102" s="725"/>
      <c r="C102" s="727"/>
      <c r="D102" s="729"/>
      <c r="E102" s="727"/>
      <c r="F102" s="731"/>
      <c r="G102" s="731"/>
      <c r="H102" s="732"/>
      <c r="I102" s="356" t="str">
        <f>IF('Mapa final SI'!AC105="","",'Mapa final SI'!AC105)</f>
        <v/>
      </c>
      <c r="J102" s="356" t="str">
        <f>IF('Mapa final SI'!AE105="","",'Mapa final SI'!AE105)</f>
        <v/>
      </c>
      <c r="K102" s="356" t="str">
        <f t="shared" si="1"/>
        <v/>
      </c>
      <c r="L102" s="356" t="str">
        <f>IF('Mapa final SI'!AH105="","",'Mapa final SI'!AH105)</f>
        <v/>
      </c>
      <c r="M102" s="357" t="str">
        <f>IF('Mapa final SI'!T105="","",'Mapa final SI'!T105)</f>
        <v/>
      </c>
      <c r="N102" s="428"/>
      <c r="O102" s="428"/>
      <c r="P102" s="428"/>
      <c r="Q102" s="429"/>
    </row>
    <row r="103" spans="1:17" ht="43.5" customHeight="1" x14ac:dyDescent="0.25">
      <c r="A103" s="118" t="s">
        <v>635</v>
      </c>
      <c r="B103" s="724"/>
      <c r="C103" s="726" t="str">
        <f>IF('Mapa final SI'!G106="","",'Mapa final SI'!G106)</f>
        <v/>
      </c>
      <c r="D103" s="728"/>
      <c r="E103" s="726" t="str">
        <f>IF('Mapa final SI'!F106="","",'Mapa final SI'!F106)</f>
        <v/>
      </c>
      <c r="F103" s="730" t="str">
        <f>IF('Mapa final SI'!L106="","",'Mapa final SI'!L106)</f>
        <v/>
      </c>
      <c r="G103" s="730" t="str">
        <f>IF('Mapa final SI'!P106="","",'Mapa final SI'!P106)</f>
        <v/>
      </c>
      <c r="H103" s="83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6" t="str">
        <f>IF('Mapa final SI'!AC106="","",'Mapa final SI'!AC106)</f>
        <v/>
      </c>
      <c r="J103" s="356" t="str">
        <f>IF('Mapa final SI'!AE106="","",'Mapa final SI'!AE106)</f>
        <v/>
      </c>
      <c r="K103" s="356" t="str">
        <f t="shared" si="1"/>
        <v/>
      </c>
      <c r="L103" s="356" t="str">
        <f>IF('Mapa final SI'!AH106="","",'Mapa final SI'!AH106)</f>
        <v/>
      </c>
      <c r="M103" s="357" t="str">
        <f>IF('Mapa final SI'!T106="","",'Mapa final SI'!T106)</f>
        <v/>
      </c>
      <c r="N103" s="428"/>
      <c r="O103" s="428"/>
      <c r="P103" s="428"/>
      <c r="Q103" s="429"/>
    </row>
    <row r="104" spans="1:17" ht="43.5" customHeight="1" x14ac:dyDescent="0.25">
      <c r="A104" s="118" t="s">
        <v>636</v>
      </c>
      <c r="B104" s="725"/>
      <c r="C104" s="727"/>
      <c r="D104" s="729"/>
      <c r="E104" s="727"/>
      <c r="F104" s="731"/>
      <c r="G104" s="731"/>
      <c r="H104" s="836"/>
      <c r="I104" s="356" t="str">
        <f>IF('Mapa final SI'!AC107="","",'Mapa final SI'!AC107)</f>
        <v/>
      </c>
      <c r="J104" s="356" t="str">
        <f>IF('Mapa final SI'!AE107="","",'Mapa final SI'!AE107)</f>
        <v/>
      </c>
      <c r="K104" s="356" t="str">
        <f t="shared" si="1"/>
        <v/>
      </c>
      <c r="L104" s="356" t="str">
        <f>IF('Mapa final SI'!AH107="","",'Mapa final SI'!AH107)</f>
        <v/>
      </c>
      <c r="M104" s="357" t="str">
        <f>IF('Mapa final SI'!T107="","",'Mapa final SI'!T107)</f>
        <v/>
      </c>
      <c r="N104" s="428"/>
      <c r="O104" s="428"/>
      <c r="P104" s="428"/>
      <c r="Q104" s="429"/>
    </row>
    <row r="105" spans="1:17" ht="43.5" customHeight="1" x14ac:dyDescent="0.25">
      <c r="A105" s="118" t="s">
        <v>637</v>
      </c>
      <c r="B105" s="725"/>
      <c r="C105" s="727"/>
      <c r="D105" s="729"/>
      <c r="E105" s="727"/>
      <c r="F105" s="731"/>
      <c r="G105" s="731"/>
      <c r="H105" s="836"/>
      <c r="I105" s="356" t="str">
        <f>IF('Mapa final SI'!AC108="","",'Mapa final SI'!AC108)</f>
        <v/>
      </c>
      <c r="J105" s="356" t="str">
        <f>IF('Mapa final SI'!AE108="","",'Mapa final SI'!AE108)</f>
        <v/>
      </c>
      <c r="K105" s="356" t="str">
        <f t="shared" si="1"/>
        <v/>
      </c>
      <c r="L105" s="356" t="str">
        <f>IF('Mapa final SI'!AH108="","",'Mapa final SI'!AH108)</f>
        <v/>
      </c>
      <c r="M105" s="357" t="str">
        <f>IF('Mapa final SI'!T108="","",'Mapa final SI'!T108)</f>
        <v/>
      </c>
      <c r="N105" s="428"/>
      <c r="O105" s="428"/>
      <c r="P105" s="428"/>
      <c r="Q105" s="429"/>
    </row>
    <row r="106" spans="1:17" ht="43.5" customHeight="1" x14ac:dyDescent="0.25">
      <c r="A106" s="118" t="s">
        <v>638</v>
      </c>
      <c r="B106" s="725"/>
      <c r="C106" s="727"/>
      <c r="D106" s="729"/>
      <c r="E106" s="727"/>
      <c r="F106" s="731"/>
      <c r="G106" s="731"/>
      <c r="H106" s="836"/>
      <c r="I106" s="356" t="str">
        <f>IF('Mapa final SI'!AC109="","",'Mapa final SI'!AC109)</f>
        <v/>
      </c>
      <c r="J106" s="356" t="str">
        <f>IF('Mapa final SI'!AE109="","",'Mapa final SI'!AE109)</f>
        <v/>
      </c>
      <c r="K106" s="356" t="str">
        <f t="shared" si="1"/>
        <v/>
      </c>
      <c r="L106" s="356" t="str">
        <f>IF('Mapa final SI'!AH109="","",'Mapa final SI'!AH109)</f>
        <v/>
      </c>
      <c r="M106" s="357" t="str">
        <f>IF('Mapa final SI'!T109="","",'Mapa final SI'!T109)</f>
        <v/>
      </c>
      <c r="N106" s="428"/>
      <c r="O106" s="428"/>
      <c r="P106" s="428"/>
      <c r="Q106" s="429"/>
    </row>
    <row r="107" spans="1:17" ht="43.5" customHeight="1" x14ac:dyDescent="0.25">
      <c r="A107" s="118" t="s">
        <v>639</v>
      </c>
      <c r="B107" s="725"/>
      <c r="C107" s="727"/>
      <c r="D107" s="729"/>
      <c r="E107" s="727"/>
      <c r="F107" s="731"/>
      <c r="G107" s="731"/>
      <c r="H107" s="836"/>
      <c r="I107" s="356" t="str">
        <f>IF('Mapa final SI'!AC110="","",'Mapa final SI'!AC110)</f>
        <v/>
      </c>
      <c r="J107" s="356" t="str">
        <f>IF('Mapa final SI'!AE110="","",'Mapa final SI'!AE110)</f>
        <v/>
      </c>
      <c r="K107" s="356" t="str">
        <f t="shared" si="1"/>
        <v/>
      </c>
      <c r="L107" s="356" t="str">
        <f>IF('Mapa final SI'!AH110="","",'Mapa final SI'!AH110)</f>
        <v/>
      </c>
      <c r="M107" s="357" t="str">
        <f>IF('Mapa final SI'!T110="","",'Mapa final SI'!T110)</f>
        <v/>
      </c>
      <c r="N107" s="428"/>
      <c r="O107" s="428"/>
      <c r="P107" s="428"/>
      <c r="Q107" s="429"/>
    </row>
    <row r="108" spans="1:17" ht="43.5" customHeight="1" x14ac:dyDescent="0.25">
      <c r="A108" s="118" t="s">
        <v>640</v>
      </c>
      <c r="B108" s="725"/>
      <c r="C108" s="727"/>
      <c r="D108" s="729"/>
      <c r="E108" s="727"/>
      <c r="F108" s="731"/>
      <c r="G108" s="731"/>
      <c r="H108" s="732"/>
      <c r="I108" s="356" t="str">
        <f>IF('Mapa final SI'!AC111="","",'Mapa final SI'!AC111)</f>
        <v/>
      </c>
      <c r="J108" s="356" t="str">
        <f>IF('Mapa final SI'!AE111="","",'Mapa final SI'!AE111)</f>
        <v/>
      </c>
      <c r="K108" s="356" t="str">
        <f t="shared" si="1"/>
        <v/>
      </c>
      <c r="L108" s="356" t="str">
        <f>IF('Mapa final SI'!AH111="","",'Mapa final SI'!AH111)</f>
        <v/>
      </c>
      <c r="M108" s="357" t="str">
        <f>IF('Mapa final SI'!T111="","",'Mapa final SI'!T111)</f>
        <v/>
      </c>
      <c r="N108" s="428"/>
      <c r="O108" s="428"/>
      <c r="P108" s="428"/>
      <c r="Q108" s="429"/>
    </row>
    <row r="109" spans="1:17" ht="43.5" customHeight="1" x14ac:dyDescent="0.25">
      <c r="A109" s="118" t="s">
        <v>641</v>
      </c>
      <c r="B109" s="724"/>
      <c r="C109" s="726" t="str">
        <f>IF('Mapa final SI'!G112="","",'Mapa final SI'!G112)</f>
        <v/>
      </c>
      <c r="D109" s="728"/>
      <c r="E109" s="726" t="str">
        <f>IF('Mapa final SI'!F112="","",'Mapa final SI'!F112)</f>
        <v/>
      </c>
      <c r="F109" s="730" t="str">
        <f>IF('Mapa final SI'!L112="","",'Mapa final SI'!L112)</f>
        <v/>
      </c>
      <c r="G109" s="730" t="str">
        <f>IF('Mapa final SI'!P112="","",'Mapa final SI'!P112)</f>
        <v/>
      </c>
      <c r="H109" s="83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6" t="str">
        <f>IF('Mapa final SI'!AC112="","",'Mapa final SI'!AC112)</f>
        <v/>
      </c>
      <c r="J109" s="356" t="str">
        <f>IF('Mapa final SI'!AE112="","",'Mapa final SI'!AE112)</f>
        <v/>
      </c>
      <c r="K109" s="356" t="str">
        <f t="shared" si="1"/>
        <v/>
      </c>
      <c r="L109" s="356" t="str">
        <f>IF('Mapa final SI'!AH112="","",'Mapa final SI'!AH112)</f>
        <v/>
      </c>
      <c r="M109" s="357" t="str">
        <f>IF('Mapa final SI'!T112="","",'Mapa final SI'!T112)</f>
        <v/>
      </c>
      <c r="N109" s="428"/>
      <c r="O109" s="428"/>
      <c r="P109" s="428"/>
      <c r="Q109" s="429"/>
    </row>
    <row r="110" spans="1:17" ht="43.5" customHeight="1" x14ac:dyDescent="0.25">
      <c r="A110" s="118" t="s">
        <v>642</v>
      </c>
      <c r="B110" s="725"/>
      <c r="C110" s="727"/>
      <c r="D110" s="729"/>
      <c r="E110" s="727"/>
      <c r="F110" s="731"/>
      <c r="G110" s="731"/>
      <c r="H110" s="836"/>
      <c r="I110" s="356" t="str">
        <f>IF('Mapa final SI'!AC113="","",'Mapa final SI'!AC113)</f>
        <v/>
      </c>
      <c r="J110" s="356" t="str">
        <f>IF('Mapa final SI'!AE113="","",'Mapa final SI'!AE113)</f>
        <v/>
      </c>
      <c r="K110" s="356" t="str">
        <f t="shared" si="1"/>
        <v/>
      </c>
      <c r="L110" s="356" t="str">
        <f>IF('Mapa final SI'!AH113="","",'Mapa final SI'!AH113)</f>
        <v/>
      </c>
      <c r="M110" s="357" t="str">
        <f>IF('Mapa final SI'!T113="","",'Mapa final SI'!T113)</f>
        <v/>
      </c>
      <c r="N110" s="428"/>
      <c r="O110" s="428"/>
      <c r="P110" s="428"/>
      <c r="Q110" s="429"/>
    </row>
    <row r="111" spans="1:17" ht="43.5" customHeight="1" x14ac:dyDescent="0.25">
      <c r="A111" s="118" t="s">
        <v>643</v>
      </c>
      <c r="B111" s="725"/>
      <c r="C111" s="727"/>
      <c r="D111" s="729"/>
      <c r="E111" s="727"/>
      <c r="F111" s="731"/>
      <c r="G111" s="731"/>
      <c r="H111" s="836"/>
      <c r="I111" s="356" t="str">
        <f>IF('Mapa final SI'!AC114="","",'Mapa final SI'!AC114)</f>
        <v/>
      </c>
      <c r="J111" s="356" t="str">
        <f>IF('Mapa final SI'!AE114="","",'Mapa final SI'!AE114)</f>
        <v/>
      </c>
      <c r="K111" s="356" t="str">
        <f t="shared" si="1"/>
        <v/>
      </c>
      <c r="L111" s="356" t="str">
        <f>IF('Mapa final SI'!AH114="","",'Mapa final SI'!AH114)</f>
        <v/>
      </c>
      <c r="M111" s="357" t="str">
        <f>IF('Mapa final SI'!T114="","",'Mapa final SI'!T114)</f>
        <v/>
      </c>
      <c r="N111" s="428"/>
      <c r="O111" s="428"/>
      <c r="P111" s="428"/>
      <c r="Q111" s="429"/>
    </row>
    <row r="112" spans="1:17" ht="43.5" customHeight="1" x14ac:dyDescent="0.25">
      <c r="A112" s="118" t="s">
        <v>644</v>
      </c>
      <c r="B112" s="725"/>
      <c r="C112" s="727"/>
      <c r="D112" s="729"/>
      <c r="E112" s="727"/>
      <c r="F112" s="731"/>
      <c r="G112" s="731"/>
      <c r="H112" s="836"/>
      <c r="I112" s="356" t="str">
        <f>IF('Mapa final SI'!AC115="","",'Mapa final SI'!AC115)</f>
        <v/>
      </c>
      <c r="J112" s="356" t="str">
        <f>IF('Mapa final SI'!AE115="","",'Mapa final SI'!AE115)</f>
        <v/>
      </c>
      <c r="K112" s="356" t="str">
        <f t="shared" si="1"/>
        <v/>
      </c>
      <c r="L112" s="356" t="str">
        <f>IF('Mapa final SI'!AH115="","",'Mapa final SI'!AH115)</f>
        <v/>
      </c>
      <c r="M112" s="357" t="str">
        <f>IF('Mapa final SI'!T115="","",'Mapa final SI'!T115)</f>
        <v/>
      </c>
      <c r="N112" s="428"/>
      <c r="O112" s="428"/>
      <c r="P112" s="428"/>
      <c r="Q112" s="429"/>
    </row>
    <row r="113" spans="1:17" ht="43.5" customHeight="1" x14ac:dyDescent="0.25">
      <c r="A113" s="118" t="s">
        <v>645</v>
      </c>
      <c r="B113" s="725"/>
      <c r="C113" s="727"/>
      <c r="D113" s="729"/>
      <c r="E113" s="727"/>
      <c r="F113" s="731"/>
      <c r="G113" s="731"/>
      <c r="H113" s="836"/>
      <c r="I113" s="356" t="str">
        <f>IF('Mapa final SI'!AC116="","",'Mapa final SI'!AC116)</f>
        <v/>
      </c>
      <c r="J113" s="356" t="str">
        <f>IF('Mapa final SI'!AE116="","",'Mapa final SI'!AE116)</f>
        <v/>
      </c>
      <c r="K113" s="356" t="str">
        <f t="shared" si="1"/>
        <v/>
      </c>
      <c r="L113" s="356" t="str">
        <f>IF('Mapa final SI'!AH116="","",'Mapa final SI'!AH116)</f>
        <v/>
      </c>
      <c r="M113" s="357" t="str">
        <f>IF('Mapa final SI'!T116="","",'Mapa final SI'!T116)</f>
        <v/>
      </c>
      <c r="N113" s="428"/>
      <c r="O113" s="428"/>
      <c r="P113" s="428"/>
      <c r="Q113" s="429"/>
    </row>
    <row r="114" spans="1:17" ht="43.5" customHeight="1" x14ac:dyDescent="0.25">
      <c r="A114" s="118" t="s">
        <v>646</v>
      </c>
      <c r="B114" s="725"/>
      <c r="C114" s="727"/>
      <c r="D114" s="729"/>
      <c r="E114" s="727"/>
      <c r="F114" s="731"/>
      <c r="G114" s="731"/>
      <c r="H114" s="732"/>
      <c r="I114" s="356" t="str">
        <f>IF('Mapa final SI'!AC117="","",'Mapa final SI'!AC117)</f>
        <v/>
      </c>
      <c r="J114" s="356" t="str">
        <f>IF('Mapa final SI'!AE117="","",'Mapa final SI'!AE117)</f>
        <v/>
      </c>
      <c r="K114" s="356" t="str">
        <f t="shared" si="1"/>
        <v/>
      </c>
      <c r="L114" s="356" t="str">
        <f>IF('Mapa final SI'!AH117="","",'Mapa final SI'!AH117)</f>
        <v/>
      </c>
      <c r="M114" s="357" t="str">
        <f>IF('Mapa final SI'!T117="","",'Mapa final SI'!T117)</f>
        <v/>
      </c>
      <c r="N114" s="428"/>
      <c r="O114" s="428"/>
      <c r="P114" s="428"/>
      <c r="Q114" s="429"/>
    </row>
    <row r="115" spans="1:17" ht="43.5" customHeight="1" x14ac:dyDescent="0.25">
      <c r="A115" s="118" t="s">
        <v>647</v>
      </c>
      <c r="B115" s="724"/>
      <c r="C115" s="726" t="str">
        <f>IF('Mapa final SI'!G118="","",'Mapa final SI'!G118)</f>
        <v/>
      </c>
      <c r="D115" s="728"/>
      <c r="E115" s="726" t="str">
        <f>IF('Mapa final SI'!F118="","",'Mapa final SI'!F118)</f>
        <v/>
      </c>
      <c r="F115" s="730" t="str">
        <f>IF('Mapa final SI'!L118="","",'Mapa final SI'!L118)</f>
        <v/>
      </c>
      <c r="G115" s="730" t="str">
        <f>IF('Mapa final SI'!P118="","",'Mapa final SI'!P118)</f>
        <v/>
      </c>
      <c r="H115" s="83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6" t="str">
        <f>IF('Mapa final SI'!AC118="","",'Mapa final SI'!AC118)</f>
        <v/>
      </c>
      <c r="J115" s="356" t="str">
        <f>IF('Mapa final SI'!AE118="","",'Mapa final SI'!AE118)</f>
        <v/>
      </c>
      <c r="K115" s="356" t="str">
        <f t="shared" si="1"/>
        <v/>
      </c>
      <c r="L115" s="356" t="str">
        <f>IF('Mapa final SI'!AH118="","",'Mapa final SI'!AH118)</f>
        <v/>
      </c>
      <c r="M115" s="357" t="str">
        <f>IF('Mapa final SI'!T118="","",'Mapa final SI'!T118)</f>
        <v/>
      </c>
      <c r="N115" s="428"/>
      <c r="O115" s="428"/>
      <c r="P115" s="428"/>
      <c r="Q115" s="429"/>
    </row>
    <row r="116" spans="1:17" ht="43.5" customHeight="1" x14ac:dyDescent="0.25">
      <c r="A116" s="118" t="s">
        <v>648</v>
      </c>
      <c r="B116" s="725"/>
      <c r="C116" s="727"/>
      <c r="D116" s="729"/>
      <c r="E116" s="727"/>
      <c r="F116" s="731"/>
      <c r="G116" s="731"/>
      <c r="H116" s="836"/>
      <c r="I116" s="356" t="str">
        <f>IF('Mapa final SI'!AC119="","",'Mapa final SI'!AC119)</f>
        <v/>
      </c>
      <c r="J116" s="356" t="str">
        <f>IF('Mapa final SI'!AE119="","",'Mapa final SI'!AE119)</f>
        <v/>
      </c>
      <c r="K116" s="356" t="str">
        <f t="shared" si="1"/>
        <v/>
      </c>
      <c r="L116" s="356" t="str">
        <f>IF('Mapa final SI'!AH119="","",'Mapa final SI'!AH119)</f>
        <v/>
      </c>
      <c r="M116" s="357" t="str">
        <f>IF('Mapa final SI'!T119="","",'Mapa final SI'!T119)</f>
        <v/>
      </c>
      <c r="N116" s="428"/>
      <c r="O116" s="428"/>
      <c r="P116" s="428"/>
      <c r="Q116" s="429"/>
    </row>
    <row r="117" spans="1:17" ht="43.5" customHeight="1" x14ac:dyDescent="0.25">
      <c r="A117" s="118" t="s">
        <v>649</v>
      </c>
      <c r="B117" s="725"/>
      <c r="C117" s="727"/>
      <c r="D117" s="729"/>
      <c r="E117" s="727"/>
      <c r="F117" s="731"/>
      <c r="G117" s="731"/>
      <c r="H117" s="836"/>
      <c r="I117" s="356" t="str">
        <f>IF('Mapa final SI'!AC120="","",'Mapa final SI'!AC120)</f>
        <v/>
      </c>
      <c r="J117" s="356" t="str">
        <f>IF('Mapa final SI'!AE120="","",'Mapa final SI'!AE120)</f>
        <v/>
      </c>
      <c r="K117" s="356" t="str">
        <f t="shared" si="1"/>
        <v/>
      </c>
      <c r="L117" s="356" t="str">
        <f>IF('Mapa final SI'!AH120="","",'Mapa final SI'!AH120)</f>
        <v/>
      </c>
      <c r="M117" s="357" t="str">
        <f>IF('Mapa final SI'!T120="","",'Mapa final SI'!T120)</f>
        <v/>
      </c>
      <c r="N117" s="428"/>
      <c r="O117" s="428"/>
      <c r="P117" s="428"/>
      <c r="Q117" s="429"/>
    </row>
    <row r="118" spans="1:17" ht="43.5" customHeight="1" x14ac:dyDescent="0.25">
      <c r="A118" s="118" t="s">
        <v>650</v>
      </c>
      <c r="B118" s="725"/>
      <c r="C118" s="727"/>
      <c r="D118" s="729"/>
      <c r="E118" s="727"/>
      <c r="F118" s="731"/>
      <c r="G118" s="731"/>
      <c r="H118" s="836"/>
      <c r="I118" s="356" t="str">
        <f>IF('Mapa final SI'!AC121="","",'Mapa final SI'!AC121)</f>
        <v/>
      </c>
      <c r="J118" s="356" t="str">
        <f>IF('Mapa final SI'!AE121="","",'Mapa final SI'!AE121)</f>
        <v/>
      </c>
      <c r="K118" s="356" t="str">
        <f t="shared" si="1"/>
        <v/>
      </c>
      <c r="L118" s="356" t="str">
        <f>IF('Mapa final SI'!AH121="","",'Mapa final SI'!AH121)</f>
        <v/>
      </c>
      <c r="M118" s="357" t="str">
        <f>IF('Mapa final SI'!T121="","",'Mapa final SI'!T121)</f>
        <v/>
      </c>
      <c r="N118" s="428"/>
      <c r="O118" s="428"/>
      <c r="P118" s="428"/>
      <c r="Q118" s="429"/>
    </row>
    <row r="119" spans="1:17" ht="43.5" customHeight="1" x14ac:dyDescent="0.25">
      <c r="A119" s="118" t="s">
        <v>651</v>
      </c>
      <c r="B119" s="725"/>
      <c r="C119" s="727"/>
      <c r="D119" s="729"/>
      <c r="E119" s="727"/>
      <c r="F119" s="731"/>
      <c r="G119" s="731"/>
      <c r="H119" s="836"/>
      <c r="I119" s="356" t="str">
        <f>IF('Mapa final SI'!AC122="","",'Mapa final SI'!AC122)</f>
        <v/>
      </c>
      <c r="J119" s="356" t="str">
        <f>IF('Mapa final SI'!AE122="","",'Mapa final SI'!AE122)</f>
        <v/>
      </c>
      <c r="K119" s="356" t="str">
        <f t="shared" si="1"/>
        <v/>
      </c>
      <c r="L119" s="356" t="str">
        <f>IF('Mapa final SI'!AH122="","",'Mapa final SI'!AH122)</f>
        <v/>
      </c>
      <c r="M119" s="357" t="str">
        <f>IF('Mapa final SI'!T122="","",'Mapa final SI'!T122)</f>
        <v/>
      </c>
      <c r="N119" s="428"/>
      <c r="O119" s="428"/>
      <c r="P119" s="428"/>
      <c r="Q119" s="429"/>
    </row>
    <row r="120" spans="1:17" ht="43.5" customHeight="1" x14ac:dyDescent="0.25">
      <c r="A120" s="118" t="s">
        <v>652</v>
      </c>
      <c r="B120" s="725"/>
      <c r="C120" s="727"/>
      <c r="D120" s="729"/>
      <c r="E120" s="727"/>
      <c r="F120" s="731"/>
      <c r="G120" s="731"/>
      <c r="H120" s="732"/>
      <c r="I120" s="356" t="str">
        <f>IF('Mapa final SI'!AC123="","",'Mapa final SI'!AC123)</f>
        <v/>
      </c>
      <c r="J120" s="356" t="str">
        <f>IF('Mapa final SI'!AE123="","",'Mapa final SI'!AE123)</f>
        <v/>
      </c>
      <c r="K120" s="356" t="str">
        <f t="shared" si="1"/>
        <v/>
      </c>
      <c r="L120" s="356" t="str">
        <f>IF('Mapa final SI'!AH123="","",'Mapa final SI'!AH123)</f>
        <v/>
      </c>
      <c r="M120" s="357" t="str">
        <f>IF('Mapa final SI'!T123="","",'Mapa final SI'!T123)</f>
        <v/>
      </c>
      <c r="N120" s="428"/>
      <c r="O120" s="428"/>
      <c r="P120" s="428"/>
      <c r="Q120" s="429"/>
    </row>
    <row r="121" spans="1:17" ht="43.5" customHeight="1" x14ac:dyDescent="0.25">
      <c r="A121" s="118" t="s">
        <v>653</v>
      </c>
      <c r="B121" s="724"/>
      <c r="C121" s="726" t="str">
        <f>IF('Mapa final SI'!G124="","",'Mapa final SI'!G124)</f>
        <v/>
      </c>
      <c r="D121" s="728"/>
      <c r="E121" s="726" t="str">
        <f>IF('Mapa final SI'!F124="","",'Mapa final SI'!F124)</f>
        <v/>
      </c>
      <c r="F121" s="730" t="str">
        <f>IF('Mapa final SI'!L124="","",'Mapa final SI'!L124)</f>
        <v/>
      </c>
      <c r="G121" s="730" t="str">
        <f>IF('Mapa final SI'!P124="","",'Mapa final SI'!P124)</f>
        <v/>
      </c>
      <c r="H121" s="83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6" t="str">
        <f>IF('Mapa final SI'!AC124="","",'Mapa final SI'!AC124)</f>
        <v/>
      </c>
      <c r="J121" s="356" t="str">
        <f>IF('Mapa final SI'!AE124="","",'Mapa final SI'!AE124)</f>
        <v/>
      </c>
      <c r="K121" s="356" t="str">
        <f t="shared" si="1"/>
        <v/>
      </c>
      <c r="L121" s="356" t="str">
        <f>IF('Mapa final SI'!AH124="","",'Mapa final SI'!AH124)</f>
        <v/>
      </c>
      <c r="M121" s="357" t="str">
        <f>IF('Mapa final SI'!T124="","",'Mapa final SI'!T124)</f>
        <v/>
      </c>
      <c r="N121" s="428"/>
      <c r="O121" s="428"/>
      <c r="P121" s="428"/>
      <c r="Q121" s="429"/>
    </row>
    <row r="122" spans="1:17" ht="43.5" customHeight="1" x14ac:dyDescent="0.25">
      <c r="A122" s="118" t="s">
        <v>654</v>
      </c>
      <c r="B122" s="725"/>
      <c r="C122" s="727"/>
      <c r="D122" s="729"/>
      <c r="E122" s="727"/>
      <c r="F122" s="731"/>
      <c r="G122" s="731"/>
      <c r="H122" s="836"/>
      <c r="I122" s="356" t="str">
        <f>IF('Mapa final SI'!AC125="","",'Mapa final SI'!AC125)</f>
        <v/>
      </c>
      <c r="J122" s="356" t="str">
        <f>IF('Mapa final SI'!AE125="","",'Mapa final SI'!AE125)</f>
        <v/>
      </c>
      <c r="K122" s="356" t="str">
        <f t="shared" si="1"/>
        <v/>
      </c>
      <c r="L122" s="356" t="str">
        <f>IF('Mapa final SI'!AH125="","",'Mapa final SI'!AH125)</f>
        <v/>
      </c>
      <c r="M122" s="357" t="str">
        <f>IF('Mapa final SI'!T125="","",'Mapa final SI'!T125)</f>
        <v/>
      </c>
      <c r="N122" s="428"/>
      <c r="O122" s="428"/>
      <c r="P122" s="428"/>
      <c r="Q122" s="429"/>
    </row>
    <row r="123" spans="1:17" ht="43.5" customHeight="1" x14ac:dyDescent="0.25">
      <c r="A123" s="118" t="s">
        <v>655</v>
      </c>
      <c r="B123" s="725"/>
      <c r="C123" s="727"/>
      <c r="D123" s="729"/>
      <c r="E123" s="727"/>
      <c r="F123" s="731"/>
      <c r="G123" s="731"/>
      <c r="H123" s="836"/>
      <c r="I123" s="356" t="str">
        <f>IF('Mapa final SI'!AC126="","",'Mapa final SI'!AC126)</f>
        <v/>
      </c>
      <c r="J123" s="356" t="str">
        <f>IF('Mapa final SI'!AE126="","",'Mapa final SI'!AE126)</f>
        <v/>
      </c>
      <c r="K123" s="356" t="str">
        <f t="shared" si="1"/>
        <v/>
      </c>
      <c r="L123" s="356" t="str">
        <f>IF('Mapa final SI'!AH126="","",'Mapa final SI'!AH126)</f>
        <v/>
      </c>
      <c r="M123" s="357" t="str">
        <f>IF('Mapa final SI'!T126="","",'Mapa final SI'!T126)</f>
        <v/>
      </c>
      <c r="N123" s="428"/>
      <c r="O123" s="428"/>
      <c r="P123" s="428"/>
      <c r="Q123" s="429"/>
    </row>
    <row r="124" spans="1:17" ht="43.5" customHeight="1" x14ac:dyDescent="0.25">
      <c r="A124" s="118" t="s">
        <v>656</v>
      </c>
      <c r="B124" s="725"/>
      <c r="C124" s="727"/>
      <c r="D124" s="729"/>
      <c r="E124" s="727"/>
      <c r="F124" s="731"/>
      <c r="G124" s="731"/>
      <c r="H124" s="836"/>
      <c r="I124" s="356" t="str">
        <f>IF('Mapa final SI'!AC127="","",'Mapa final SI'!AC127)</f>
        <v/>
      </c>
      <c r="J124" s="356" t="str">
        <f>IF('Mapa final SI'!AE127="","",'Mapa final SI'!AE127)</f>
        <v/>
      </c>
      <c r="K124" s="356" t="str">
        <f t="shared" si="1"/>
        <v/>
      </c>
      <c r="L124" s="356" t="str">
        <f>IF('Mapa final SI'!AH127="","",'Mapa final SI'!AH127)</f>
        <v/>
      </c>
      <c r="M124" s="357" t="str">
        <f>IF('Mapa final SI'!T127="","",'Mapa final SI'!T127)</f>
        <v/>
      </c>
      <c r="N124" s="428"/>
      <c r="O124" s="428"/>
      <c r="P124" s="428"/>
      <c r="Q124" s="429"/>
    </row>
    <row r="125" spans="1:17" ht="43.5" customHeight="1" x14ac:dyDescent="0.25">
      <c r="A125" s="118" t="s">
        <v>657</v>
      </c>
      <c r="B125" s="725"/>
      <c r="C125" s="727"/>
      <c r="D125" s="729"/>
      <c r="E125" s="727"/>
      <c r="F125" s="731"/>
      <c r="G125" s="731"/>
      <c r="H125" s="836"/>
      <c r="I125" s="356" t="str">
        <f>IF('Mapa final SI'!AC128="","",'Mapa final SI'!AC128)</f>
        <v/>
      </c>
      <c r="J125" s="356" t="str">
        <f>IF('Mapa final SI'!AE128="","",'Mapa final SI'!AE128)</f>
        <v/>
      </c>
      <c r="K125" s="356" t="str">
        <f t="shared" si="1"/>
        <v/>
      </c>
      <c r="L125" s="356" t="str">
        <f>IF('Mapa final SI'!AH128="","",'Mapa final SI'!AH128)</f>
        <v/>
      </c>
      <c r="M125" s="357" t="str">
        <f>IF('Mapa final SI'!T128="","",'Mapa final SI'!T128)</f>
        <v/>
      </c>
      <c r="N125" s="428"/>
      <c r="O125" s="428"/>
      <c r="P125" s="428"/>
      <c r="Q125" s="429"/>
    </row>
    <row r="126" spans="1:17" ht="43.5" customHeight="1" x14ac:dyDescent="0.25">
      <c r="A126" s="118" t="s">
        <v>658</v>
      </c>
      <c r="B126" s="725"/>
      <c r="C126" s="727"/>
      <c r="D126" s="729"/>
      <c r="E126" s="727"/>
      <c r="F126" s="731"/>
      <c r="G126" s="731"/>
      <c r="H126" s="732"/>
      <c r="I126" s="356" t="str">
        <f>IF('Mapa final SI'!AC129="","",'Mapa final SI'!AC129)</f>
        <v/>
      </c>
      <c r="J126" s="356" t="str">
        <f>IF('Mapa final SI'!AE129="","",'Mapa final SI'!AE129)</f>
        <v/>
      </c>
      <c r="K126" s="356" t="str">
        <f t="shared" si="1"/>
        <v/>
      </c>
      <c r="L126" s="356" t="str">
        <f>IF('Mapa final SI'!AH129="","",'Mapa final SI'!AH129)</f>
        <v/>
      </c>
      <c r="M126" s="357" t="str">
        <f>IF('Mapa final SI'!T129="","",'Mapa final SI'!T129)</f>
        <v/>
      </c>
      <c r="N126" s="428"/>
      <c r="O126" s="428"/>
      <c r="P126" s="428"/>
      <c r="Q126" s="429"/>
    </row>
    <row r="127" spans="1:17" ht="43.5" customHeight="1" x14ac:dyDescent="0.25">
      <c r="A127" s="118" t="s">
        <v>659</v>
      </c>
      <c r="B127" s="724"/>
      <c r="C127" s="726" t="str">
        <f>IF('Mapa final SI'!G130="","",'Mapa final SI'!G130)</f>
        <v/>
      </c>
      <c r="D127" s="728"/>
      <c r="E127" s="726" t="str">
        <f>IF('Mapa final SI'!F130="","",'Mapa final SI'!F130)</f>
        <v/>
      </c>
      <c r="F127" s="730" t="str">
        <f>IF('Mapa final SI'!L130="","",'Mapa final SI'!L130)</f>
        <v/>
      </c>
      <c r="G127" s="730" t="str">
        <f>IF('Mapa final SI'!P130="","",'Mapa final SI'!P130)</f>
        <v/>
      </c>
      <c r="H127" s="83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6" t="str">
        <f>IF('Mapa final SI'!AC130="","",'Mapa final SI'!AC130)</f>
        <v/>
      </c>
      <c r="J127" s="356" t="str">
        <f>IF('Mapa final SI'!AE130="","",'Mapa final SI'!AE130)</f>
        <v/>
      </c>
      <c r="K127" s="356" t="str">
        <f t="shared" si="1"/>
        <v/>
      </c>
      <c r="L127" s="356" t="str">
        <f>IF('Mapa final SI'!AH130="","",'Mapa final SI'!AH130)</f>
        <v/>
      </c>
      <c r="M127" s="357" t="str">
        <f>IF('Mapa final SI'!T130="","",'Mapa final SI'!T130)</f>
        <v/>
      </c>
      <c r="N127" s="428"/>
      <c r="O127" s="428"/>
      <c r="P127" s="428"/>
      <c r="Q127" s="429"/>
    </row>
    <row r="128" spans="1:17" ht="43.5" customHeight="1" x14ac:dyDescent="0.25">
      <c r="A128" s="118" t="s">
        <v>660</v>
      </c>
      <c r="B128" s="725"/>
      <c r="C128" s="727"/>
      <c r="D128" s="729"/>
      <c r="E128" s="727"/>
      <c r="F128" s="731"/>
      <c r="G128" s="731"/>
      <c r="H128" s="836"/>
      <c r="I128" s="356" t="str">
        <f>IF('Mapa final SI'!AC131="","",'Mapa final SI'!AC131)</f>
        <v/>
      </c>
      <c r="J128" s="356" t="str">
        <f>IF('Mapa final SI'!AE131="","",'Mapa final SI'!AE131)</f>
        <v/>
      </c>
      <c r="K128" s="356" t="str">
        <f t="shared" si="1"/>
        <v/>
      </c>
      <c r="L128" s="356" t="str">
        <f>IF('Mapa final SI'!AH131="","",'Mapa final SI'!AH131)</f>
        <v/>
      </c>
      <c r="M128" s="357" t="str">
        <f>IF('Mapa final SI'!T131="","",'Mapa final SI'!T131)</f>
        <v/>
      </c>
      <c r="N128" s="428"/>
      <c r="O128" s="428"/>
      <c r="P128" s="428"/>
      <c r="Q128" s="429"/>
    </row>
    <row r="129" spans="1:17" ht="43.5" customHeight="1" x14ac:dyDescent="0.25">
      <c r="A129" s="118" t="s">
        <v>661</v>
      </c>
      <c r="B129" s="725"/>
      <c r="C129" s="727"/>
      <c r="D129" s="729"/>
      <c r="E129" s="727"/>
      <c r="F129" s="731"/>
      <c r="G129" s="731"/>
      <c r="H129" s="836"/>
      <c r="I129" s="356" t="str">
        <f>IF('Mapa final SI'!AC132="","",'Mapa final SI'!AC132)</f>
        <v/>
      </c>
      <c r="J129" s="356" t="str">
        <f>IF('Mapa final SI'!AE132="","",'Mapa final SI'!AE132)</f>
        <v/>
      </c>
      <c r="K129" s="356" t="str">
        <f t="shared" si="1"/>
        <v/>
      </c>
      <c r="L129" s="356" t="str">
        <f>IF('Mapa final SI'!AH132="","",'Mapa final SI'!AH132)</f>
        <v/>
      </c>
      <c r="M129" s="357" t="str">
        <f>IF('Mapa final SI'!T132="","",'Mapa final SI'!T132)</f>
        <v/>
      </c>
      <c r="N129" s="428"/>
      <c r="O129" s="428"/>
      <c r="P129" s="428"/>
      <c r="Q129" s="429"/>
    </row>
    <row r="130" spans="1:17" ht="43.5" customHeight="1" x14ac:dyDescent="0.25">
      <c r="A130" s="118" t="s">
        <v>662</v>
      </c>
      <c r="B130" s="725"/>
      <c r="C130" s="727"/>
      <c r="D130" s="729"/>
      <c r="E130" s="727"/>
      <c r="F130" s="731"/>
      <c r="G130" s="731"/>
      <c r="H130" s="836"/>
      <c r="I130" s="356" t="str">
        <f>IF('Mapa final SI'!AC133="","",'Mapa final SI'!AC133)</f>
        <v/>
      </c>
      <c r="J130" s="356" t="str">
        <f>IF('Mapa final SI'!AE133="","",'Mapa final SI'!AE133)</f>
        <v/>
      </c>
      <c r="K130" s="356" t="str">
        <f t="shared" si="1"/>
        <v/>
      </c>
      <c r="L130" s="356" t="str">
        <f>IF('Mapa final SI'!AH133="","",'Mapa final SI'!AH133)</f>
        <v/>
      </c>
      <c r="M130" s="357" t="str">
        <f>IF('Mapa final SI'!T133="","",'Mapa final SI'!T133)</f>
        <v/>
      </c>
      <c r="N130" s="428"/>
      <c r="O130" s="428"/>
      <c r="P130" s="428"/>
      <c r="Q130" s="429"/>
    </row>
    <row r="131" spans="1:17" ht="43.5" customHeight="1" x14ac:dyDescent="0.25">
      <c r="A131" s="118" t="s">
        <v>663</v>
      </c>
      <c r="B131" s="725"/>
      <c r="C131" s="727"/>
      <c r="D131" s="729"/>
      <c r="E131" s="727"/>
      <c r="F131" s="731"/>
      <c r="G131" s="731"/>
      <c r="H131" s="836"/>
      <c r="I131" s="356" t="str">
        <f>IF('Mapa final SI'!AC134="","",'Mapa final SI'!AC134)</f>
        <v/>
      </c>
      <c r="J131" s="356" t="str">
        <f>IF('Mapa final SI'!AE134="","",'Mapa final SI'!AE134)</f>
        <v/>
      </c>
      <c r="K131" s="356" t="str">
        <f t="shared" si="1"/>
        <v/>
      </c>
      <c r="L131" s="356" t="str">
        <f>IF('Mapa final SI'!AH134="","",'Mapa final SI'!AH134)</f>
        <v/>
      </c>
      <c r="M131" s="357" t="str">
        <f>IF('Mapa final SI'!T134="","",'Mapa final SI'!T134)</f>
        <v/>
      </c>
      <c r="N131" s="428"/>
      <c r="O131" s="428"/>
      <c r="P131" s="428"/>
      <c r="Q131" s="429"/>
    </row>
    <row r="132" spans="1:17" ht="43.5" customHeight="1" x14ac:dyDescent="0.25">
      <c r="A132" s="118" t="s">
        <v>664</v>
      </c>
      <c r="B132" s="725"/>
      <c r="C132" s="727"/>
      <c r="D132" s="729"/>
      <c r="E132" s="727"/>
      <c r="F132" s="731"/>
      <c r="G132" s="731"/>
      <c r="H132" s="732"/>
      <c r="I132" s="356" t="str">
        <f>IF('Mapa final SI'!AC135="","",'Mapa final SI'!AC135)</f>
        <v/>
      </c>
      <c r="J132" s="356" t="str">
        <f>IF('Mapa final SI'!AE135="","",'Mapa final SI'!AE135)</f>
        <v/>
      </c>
      <c r="K132" s="356" t="str">
        <f t="shared" si="1"/>
        <v/>
      </c>
      <c r="L132" s="356" t="str">
        <f>IF('Mapa final SI'!AH135="","",'Mapa final SI'!AH135)</f>
        <v/>
      </c>
      <c r="M132" s="357" t="str">
        <f>IF('Mapa final SI'!T135="","",'Mapa final SI'!T135)</f>
        <v/>
      </c>
      <c r="N132" s="428"/>
      <c r="O132" s="428"/>
      <c r="P132" s="428"/>
      <c r="Q132" s="429"/>
    </row>
    <row r="133" spans="1:17" ht="43.5" customHeight="1" x14ac:dyDescent="0.25">
      <c r="A133" s="118" t="s">
        <v>666</v>
      </c>
      <c r="B133" s="724"/>
      <c r="C133" s="726" t="str">
        <f>IF('Mapa final SI'!G136="","",'Mapa final SI'!G136)</f>
        <v/>
      </c>
      <c r="D133" s="728"/>
      <c r="E133" s="726" t="str">
        <f>IF('Mapa final SI'!F136="","",'Mapa final SI'!F136)</f>
        <v/>
      </c>
      <c r="F133" s="730" t="str">
        <f>IF('Mapa final SI'!L136="","",'Mapa final SI'!L136)</f>
        <v/>
      </c>
      <c r="G133" s="730" t="str">
        <f>IF('Mapa final SI'!P136="","",'Mapa final SI'!P136)</f>
        <v/>
      </c>
      <c r="H133" s="83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6" t="str">
        <f>IF('Mapa final SI'!AC136="","",'Mapa final SI'!AC136)</f>
        <v/>
      </c>
      <c r="J133" s="356" t="str">
        <f>IF('Mapa final SI'!AE136="","",'Mapa final SI'!AE136)</f>
        <v/>
      </c>
      <c r="K133" s="356" t="str">
        <f t="shared" si="1"/>
        <v/>
      </c>
      <c r="L133" s="356" t="str">
        <f>IF('Mapa final SI'!AH136="","",'Mapa final SI'!AH136)</f>
        <v/>
      </c>
      <c r="M133" s="357" t="str">
        <f>IF('Mapa final SI'!T136="","",'Mapa final SI'!T136)</f>
        <v/>
      </c>
      <c r="N133" s="428"/>
      <c r="O133" s="428"/>
      <c r="P133" s="428"/>
      <c r="Q133" s="429"/>
    </row>
    <row r="134" spans="1:17" ht="43.5" customHeight="1" x14ac:dyDescent="0.25">
      <c r="A134" s="118" t="s">
        <v>665</v>
      </c>
      <c r="B134" s="725"/>
      <c r="C134" s="727"/>
      <c r="D134" s="729"/>
      <c r="E134" s="727"/>
      <c r="F134" s="731"/>
      <c r="G134" s="731"/>
      <c r="H134" s="836"/>
      <c r="I134" s="356" t="str">
        <f>IF('Mapa final SI'!AC137="","",'Mapa final SI'!AC137)</f>
        <v/>
      </c>
      <c r="J134" s="356" t="str">
        <f>IF('Mapa final SI'!AE137="","",'Mapa final SI'!AE137)</f>
        <v/>
      </c>
      <c r="K134" s="356" t="str">
        <f t="shared" si="1"/>
        <v/>
      </c>
      <c r="L134" s="356" t="str">
        <f>IF('Mapa final SI'!AH137="","",'Mapa final SI'!AH137)</f>
        <v/>
      </c>
      <c r="M134" s="357" t="str">
        <f>IF('Mapa final SI'!T137="","",'Mapa final SI'!T137)</f>
        <v/>
      </c>
      <c r="N134" s="428"/>
      <c r="O134" s="428"/>
      <c r="P134" s="428"/>
      <c r="Q134" s="429"/>
    </row>
    <row r="135" spans="1:17" ht="43.5" customHeight="1" x14ac:dyDescent="0.25">
      <c r="A135" s="118" t="s">
        <v>667</v>
      </c>
      <c r="B135" s="725"/>
      <c r="C135" s="727"/>
      <c r="D135" s="729"/>
      <c r="E135" s="727"/>
      <c r="F135" s="731"/>
      <c r="G135" s="731"/>
      <c r="H135" s="836"/>
      <c r="I135" s="356" t="str">
        <f>IF('Mapa final SI'!AC138="","",'Mapa final SI'!AC138)</f>
        <v/>
      </c>
      <c r="J135" s="356" t="str">
        <f>IF('Mapa final SI'!AE138="","",'Mapa final SI'!AE138)</f>
        <v/>
      </c>
      <c r="K135" s="356" t="str">
        <f t="shared" si="1"/>
        <v/>
      </c>
      <c r="L135" s="356" t="str">
        <f>IF('Mapa final SI'!AH138="","",'Mapa final SI'!AH138)</f>
        <v/>
      </c>
      <c r="M135" s="357" t="str">
        <f>IF('Mapa final SI'!T138="","",'Mapa final SI'!T138)</f>
        <v/>
      </c>
      <c r="N135" s="428"/>
      <c r="O135" s="428"/>
      <c r="P135" s="428"/>
      <c r="Q135" s="429"/>
    </row>
    <row r="136" spans="1:17" ht="43.5" customHeight="1" x14ac:dyDescent="0.25">
      <c r="A136" s="118" t="s">
        <v>668</v>
      </c>
      <c r="B136" s="725"/>
      <c r="C136" s="727"/>
      <c r="D136" s="729"/>
      <c r="E136" s="727"/>
      <c r="F136" s="731"/>
      <c r="G136" s="731"/>
      <c r="H136" s="836"/>
      <c r="I136" s="356" t="str">
        <f>IF('Mapa final SI'!AC139="","",'Mapa final SI'!AC139)</f>
        <v/>
      </c>
      <c r="J136" s="356" t="str">
        <f>IF('Mapa final SI'!AE139="","",'Mapa final SI'!AE139)</f>
        <v/>
      </c>
      <c r="K136" s="356"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6" t="str">
        <f>IF('Mapa final SI'!AH139="","",'Mapa final SI'!AH139)</f>
        <v/>
      </c>
      <c r="M136" s="357" t="str">
        <f>IF('Mapa final SI'!T139="","",'Mapa final SI'!T139)</f>
        <v/>
      </c>
      <c r="N136" s="428"/>
      <c r="O136" s="428"/>
      <c r="P136" s="428"/>
      <c r="Q136" s="429"/>
    </row>
    <row r="137" spans="1:17" ht="43.5" customHeight="1" x14ac:dyDescent="0.25">
      <c r="A137" s="118" t="s">
        <v>669</v>
      </c>
      <c r="B137" s="725"/>
      <c r="C137" s="727"/>
      <c r="D137" s="729"/>
      <c r="E137" s="727"/>
      <c r="F137" s="731"/>
      <c r="G137" s="731"/>
      <c r="H137" s="836"/>
      <c r="I137" s="356" t="str">
        <f>IF('Mapa final SI'!AC140="","",'Mapa final SI'!AC140)</f>
        <v/>
      </c>
      <c r="J137" s="356" t="str">
        <f>IF('Mapa final SI'!AE140="","",'Mapa final SI'!AE140)</f>
        <v/>
      </c>
      <c r="K137" s="356" t="str">
        <f t="shared" si="2"/>
        <v/>
      </c>
      <c r="L137" s="356" t="str">
        <f>IF('Mapa final SI'!AH140="","",'Mapa final SI'!AH140)</f>
        <v/>
      </c>
      <c r="M137" s="357" t="str">
        <f>IF('Mapa final SI'!T140="","",'Mapa final SI'!T140)</f>
        <v/>
      </c>
      <c r="N137" s="428"/>
      <c r="O137" s="428"/>
      <c r="P137" s="428"/>
      <c r="Q137" s="429"/>
    </row>
    <row r="138" spans="1:17" ht="43.5" customHeight="1" x14ac:dyDescent="0.25">
      <c r="A138" s="118" t="s">
        <v>670</v>
      </c>
      <c r="B138" s="725"/>
      <c r="C138" s="727"/>
      <c r="D138" s="729"/>
      <c r="E138" s="727"/>
      <c r="F138" s="731"/>
      <c r="G138" s="731"/>
      <c r="H138" s="732"/>
      <c r="I138" s="356" t="str">
        <f>IF('Mapa final SI'!AC141="","",'Mapa final SI'!AC141)</f>
        <v/>
      </c>
      <c r="J138" s="356" t="str">
        <f>IF('Mapa final SI'!AE141="","",'Mapa final SI'!AE141)</f>
        <v/>
      </c>
      <c r="K138" s="356" t="str">
        <f t="shared" si="2"/>
        <v/>
      </c>
      <c r="L138" s="356" t="str">
        <f>IF('Mapa final SI'!AH141="","",'Mapa final SI'!AH141)</f>
        <v/>
      </c>
      <c r="M138" s="357" t="str">
        <f>IF('Mapa final SI'!T141="","",'Mapa final SI'!T141)</f>
        <v/>
      </c>
      <c r="N138" s="428"/>
      <c r="O138" s="428"/>
      <c r="P138" s="428"/>
      <c r="Q138" s="429"/>
    </row>
    <row r="139" spans="1:17" ht="43.5" customHeight="1" x14ac:dyDescent="0.25">
      <c r="A139" s="118" t="s">
        <v>671</v>
      </c>
      <c r="B139" s="724"/>
      <c r="C139" s="726" t="str">
        <f>IF('Mapa final SI'!G142="","",'Mapa final SI'!G142)</f>
        <v/>
      </c>
      <c r="D139" s="728"/>
      <c r="E139" s="726" t="str">
        <f>IF('Mapa final SI'!F142="","",'Mapa final SI'!F142)</f>
        <v/>
      </c>
      <c r="F139" s="730" t="str">
        <f>IF('Mapa final SI'!L142="","",'Mapa final SI'!L142)</f>
        <v/>
      </c>
      <c r="G139" s="730" t="str">
        <f>IF('Mapa final SI'!P142="","",'Mapa final SI'!P142)</f>
        <v/>
      </c>
      <c r="H139" s="83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6" t="str">
        <f>IF('Mapa final SI'!AC142="","",'Mapa final SI'!AC142)</f>
        <v/>
      </c>
      <c r="J139" s="356" t="str">
        <f>IF('Mapa final SI'!AE142="","",'Mapa final SI'!AE142)</f>
        <v/>
      </c>
      <c r="K139" s="356" t="str">
        <f t="shared" si="2"/>
        <v/>
      </c>
      <c r="L139" s="356" t="str">
        <f>IF('Mapa final SI'!AH142="","",'Mapa final SI'!AH142)</f>
        <v/>
      </c>
      <c r="M139" s="357" t="str">
        <f>IF('Mapa final SI'!T142="","",'Mapa final SI'!T142)</f>
        <v/>
      </c>
      <c r="N139" s="428"/>
      <c r="O139" s="428"/>
      <c r="P139" s="428"/>
      <c r="Q139" s="429"/>
    </row>
    <row r="140" spans="1:17" ht="43.5" customHeight="1" x14ac:dyDescent="0.25">
      <c r="A140" s="118" t="s">
        <v>672</v>
      </c>
      <c r="B140" s="725"/>
      <c r="C140" s="727"/>
      <c r="D140" s="729"/>
      <c r="E140" s="727"/>
      <c r="F140" s="731"/>
      <c r="G140" s="731"/>
      <c r="H140" s="836"/>
      <c r="I140" s="356" t="str">
        <f>IF('Mapa final SI'!AC143="","",'Mapa final SI'!AC143)</f>
        <v/>
      </c>
      <c r="J140" s="356" t="str">
        <f>IF('Mapa final SI'!AE143="","",'Mapa final SI'!AE143)</f>
        <v/>
      </c>
      <c r="K140" s="356" t="str">
        <f t="shared" si="2"/>
        <v/>
      </c>
      <c r="L140" s="356" t="str">
        <f>IF('Mapa final SI'!AH143="","",'Mapa final SI'!AH143)</f>
        <v/>
      </c>
      <c r="M140" s="357" t="str">
        <f>IF('Mapa final SI'!T143="","",'Mapa final SI'!T143)</f>
        <v/>
      </c>
      <c r="N140" s="428"/>
      <c r="O140" s="428"/>
      <c r="P140" s="428"/>
      <c r="Q140" s="429"/>
    </row>
    <row r="141" spans="1:17" ht="43.5" customHeight="1" x14ac:dyDescent="0.25">
      <c r="A141" s="118" t="s">
        <v>673</v>
      </c>
      <c r="B141" s="725"/>
      <c r="C141" s="727"/>
      <c r="D141" s="729"/>
      <c r="E141" s="727"/>
      <c r="F141" s="731"/>
      <c r="G141" s="731"/>
      <c r="H141" s="836"/>
      <c r="I141" s="356" t="str">
        <f>IF('Mapa final SI'!AC144="","",'Mapa final SI'!AC144)</f>
        <v/>
      </c>
      <c r="J141" s="356" t="str">
        <f>IF('Mapa final SI'!AE144="","",'Mapa final SI'!AE144)</f>
        <v/>
      </c>
      <c r="K141" s="356" t="str">
        <f t="shared" si="2"/>
        <v/>
      </c>
      <c r="L141" s="356" t="str">
        <f>IF('Mapa final SI'!AH144="","",'Mapa final SI'!AH144)</f>
        <v/>
      </c>
      <c r="M141" s="357" t="str">
        <f>IF('Mapa final SI'!T144="","",'Mapa final SI'!T144)</f>
        <v/>
      </c>
      <c r="N141" s="428"/>
      <c r="O141" s="428"/>
      <c r="P141" s="428"/>
      <c r="Q141" s="429"/>
    </row>
    <row r="142" spans="1:17" ht="43.5" customHeight="1" x14ac:dyDescent="0.25">
      <c r="A142" s="118" t="s">
        <v>674</v>
      </c>
      <c r="B142" s="725"/>
      <c r="C142" s="727"/>
      <c r="D142" s="729"/>
      <c r="E142" s="727"/>
      <c r="F142" s="731"/>
      <c r="G142" s="731"/>
      <c r="H142" s="836"/>
      <c r="I142" s="356" t="str">
        <f>IF('Mapa final SI'!AC145="","",'Mapa final SI'!AC145)</f>
        <v/>
      </c>
      <c r="J142" s="356" t="str">
        <f>IF('Mapa final SI'!AE145="","",'Mapa final SI'!AE145)</f>
        <v/>
      </c>
      <c r="K142" s="356" t="str">
        <f t="shared" si="2"/>
        <v/>
      </c>
      <c r="L142" s="356" t="str">
        <f>IF('Mapa final SI'!AH145="","",'Mapa final SI'!AH145)</f>
        <v/>
      </c>
      <c r="M142" s="357" t="str">
        <f>IF('Mapa final SI'!T145="","",'Mapa final SI'!T145)</f>
        <v/>
      </c>
      <c r="N142" s="428"/>
      <c r="O142" s="428"/>
      <c r="P142" s="428"/>
      <c r="Q142" s="429"/>
    </row>
    <row r="143" spans="1:17" ht="43.5" customHeight="1" x14ac:dyDescent="0.25">
      <c r="A143" s="118" t="s">
        <v>675</v>
      </c>
      <c r="B143" s="725"/>
      <c r="C143" s="727"/>
      <c r="D143" s="729"/>
      <c r="E143" s="727"/>
      <c r="F143" s="731"/>
      <c r="G143" s="731"/>
      <c r="H143" s="836"/>
      <c r="I143" s="356" t="str">
        <f>IF('Mapa final SI'!AC146="","",'Mapa final SI'!AC146)</f>
        <v/>
      </c>
      <c r="J143" s="356" t="str">
        <f>IF('Mapa final SI'!AE146="","",'Mapa final SI'!AE146)</f>
        <v/>
      </c>
      <c r="K143" s="356" t="str">
        <f t="shared" si="2"/>
        <v/>
      </c>
      <c r="L143" s="356" t="str">
        <f>IF('Mapa final SI'!AH146="","",'Mapa final SI'!AH146)</f>
        <v/>
      </c>
      <c r="M143" s="357" t="str">
        <f>IF('Mapa final SI'!T146="","",'Mapa final SI'!T146)</f>
        <v/>
      </c>
      <c r="N143" s="428"/>
      <c r="O143" s="428"/>
      <c r="P143" s="428"/>
      <c r="Q143" s="429"/>
    </row>
    <row r="144" spans="1:17" ht="43.5" customHeight="1" x14ac:dyDescent="0.25">
      <c r="A144" s="118" t="s">
        <v>676</v>
      </c>
      <c r="B144" s="725"/>
      <c r="C144" s="727"/>
      <c r="D144" s="729"/>
      <c r="E144" s="727"/>
      <c r="F144" s="731"/>
      <c r="G144" s="731"/>
      <c r="H144" s="732"/>
      <c r="I144" s="356" t="str">
        <f>IF('Mapa final SI'!AC147="","",'Mapa final SI'!AC147)</f>
        <v/>
      </c>
      <c r="J144" s="356" t="str">
        <f>IF('Mapa final SI'!AE147="","",'Mapa final SI'!AE147)</f>
        <v/>
      </c>
      <c r="K144" s="356" t="str">
        <f t="shared" si="2"/>
        <v/>
      </c>
      <c r="L144" s="356" t="str">
        <f>IF('Mapa final SI'!AH147="","",'Mapa final SI'!AH147)</f>
        <v/>
      </c>
      <c r="M144" s="357" t="str">
        <f>IF('Mapa final SI'!T147="","",'Mapa final SI'!T147)</f>
        <v/>
      </c>
      <c r="N144" s="428"/>
      <c r="O144" s="428"/>
      <c r="P144" s="428"/>
      <c r="Q144" s="429"/>
    </row>
    <row r="145" spans="1:17" ht="43.5" customHeight="1" x14ac:dyDescent="0.25">
      <c r="A145" s="118" t="s">
        <v>677</v>
      </c>
      <c r="B145" s="724"/>
      <c r="C145" s="726" t="str">
        <f>IF('Mapa final SI'!G148="","",'Mapa final SI'!G148)</f>
        <v/>
      </c>
      <c r="D145" s="728"/>
      <c r="E145" s="726" t="str">
        <f>IF('Mapa final SI'!F148="","",'Mapa final SI'!F148)</f>
        <v/>
      </c>
      <c r="F145" s="730" t="str">
        <f>IF('Mapa final SI'!L148="","",'Mapa final SI'!L148)</f>
        <v/>
      </c>
      <c r="G145" s="730" t="str">
        <f>IF('Mapa final SI'!P148="","",'Mapa final SI'!P148)</f>
        <v/>
      </c>
      <c r="H145" s="83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6" t="str">
        <f>IF('Mapa final SI'!AC148="","",'Mapa final SI'!AC148)</f>
        <v/>
      </c>
      <c r="J145" s="356" t="str">
        <f>IF('Mapa final SI'!AE148="","",'Mapa final SI'!AE148)</f>
        <v/>
      </c>
      <c r="K145" s="356" t="str">
        <f t="shared" si="2"/>
        <v/>
      </c>
      <c r="L145" s="356" t="str">
        <f>IF('Mapa final SI'!AH148="","",'Mapa final SI'!AH148)</f>
        <v/>
      </c>
      <c r="M145" s="357" t="str">
        <f>IF('Mapa final SI'!T148="","",'Mapa final SI'!T148)</f>
        <v/>
      </c>
      <c r="N145" s="428"/>
      <c r="O145" s="428"/>
      <c r="P145" s="428"/>
      <c r="Q145" s="429"/>
    </row>
    <row r="146" spans="1:17" ht="43.5" customHeight="1" x14ac:dyDescent="0.25">
      <c r="A146" s="118" t="s">
        <v>678</v>
      </c>
      <c r="B146" s="725"/>
      <c r="C146" s="727"/>
      <c r="D146" s="729"/>
      <c r="E146" s="727"/>
      <c r="F146" s="731"/>
      <c r="G146" s="731"/>
      <c r="H146" s="836"/>
      <c r="I146" s="356" t="str">
        <f>IF('Mapa final SI'!AC149="","",'Mapa final SI'!AC149)</f>
        <v/>
      </c>
      <c r="J146" s="356" t="str">
        <f>IF('Mapa final SI'!AE149="","",'Mapa final SI'!AE149)</f>
        <v/>
      </c>
      <c r="K146" s="356" t="str">
        <f t="shared" si="2"/>
        <v/>
      </c>
      <c r="L146" s="356" t="str">
        <f>IF('Mapa final SI'!AH149="","",'Mapa final SI'!AH149)</f>
        <v/>
      </c>
      <c r="M146" s="357" t="str">
        <f>IF('Mapa final SI'!T149="","",'Mapa final SI'!T149)</f>
        <v/>
      </c>
      <c r="N146" s="428"/>
      <c r="O146" s="428"/>
      <c r="P146" s="428"/>
      <c r="Q146" s="429"/>
    </row>
    <row r="147" spans="1:17" ht="43.5" customHeight="1" x14ac:dyDescent="0.25">
      <c r="A147" s="118" t="s">
        <v>679</v>
      </c>
      <c r="B147" s="725"/>
      <c r="C147" s="727"/>
      <c r="D147" s="729"/>
      <c r="E147" s="727"/>
      <c r="F147" s="731"/>
      <c r="G147" s="731"/>
      <c r="H147" s="836"/>
      <c r="I147" s="356" t="str">
        <f>IF('Mapa final SI'!AC150="","",'Mapa final SI'!AC150)</f>
        <v/>
      </c>
      <c r="J147" s="356" t="str">
        <f>IF('Mapa final SI'!AE150="","",'Mapa final SI'!AE150)</f>
        <v/>
      </c>
      <c r="K147" s="356" t="str">
        <f t="shared" si="2"/>
        <v/>
      </c>
      <c r="L147" s="356" t="str">
        <f>IF('Mapa final SI'!AH150="","",'Mapa final SI'!AH150)</f>
        <v/>
      </c>
      <c r="M147" s="357" t="str">
        <f>IF('Mapa final SI'!T150="","",'Mapa final SI'!T150)</f>
        <v/>
      </c>
      <c r="N147" s="428"/>
      <c r="O147" s="428"/>
      <c r="P147" s="428"/>
      <c r="Q147" s="429"/>
    </row>
    <row r="148" spans="1:17" ht="43.5" customHeight="1" x14ac:dyDescent="0.25">
      <c r="A148" s="118" t="s">
        <v>680</v>
      </c>
      <c r="B148" s="725"/>
      <c r="C148" s="727"/>
      <c r="D148" s="729"/>
      <c r="E148" s="727"/>
      <c r="F148" s="731"/>
      <c r="G148" s="731"/>
      <c r="H148" s="836"/>
      <c r="I148" s="356" t="str">
        <f>IF('Mapa final SI'!AC151="","",'Mapa final SI'!AC151)</f>
        <v/>
      </c>
      <c r="J148" s="356" t="str">
        <f>IF('Mapa final SI'!AE151="","",'Mapa final SI'!AE151)</f>
        <v/>
      </c>
      <c r="K148" s="356" t="str">
        <f t="shared" si="2"/>
        <v/>
      </c>
      <c r="L148" s="356" t="str">
        <f>IF('Mapa final SI'!AH151="","",'Mapa final SI'!AH151)</f>
        <v/>
      </c>
      <c r="M148" s="357" t="str">
        <f>IF('Mapa final SI'!T151="","",'Mapa final SI'!T151)</f>
        <v/>
      </c>
      <c r="N148" s="428"/>
      <c r="O148" s="428"/>
      <c r="P148" s="428"/>
      <c r="Q148" s="429"/>
    </row>
    <row r="149" spans="1:17" ht="43.5" customHeight="1" x14ac:dyDescent="0.25">
      <c r="A149" s="118" t="s">
        <v>681</v>
      </c>
      <c r="B149" s="725"/>
      <c r="C149" s="727"/>
      <c r="D149" s="729"/>
      <c r="E149" s="727"/>
      <c r="F149" s="731"/>
      <c r="G149" s="731"/>
      <c r="H149" s="836"/>
      <c r="I149" s="356" t="str">
        <f>IF('Mapa final SI'!AC152="","",'Mapa final SI'!AC152)</f>
        <v/>
      </c>
      <c r="J149" s="356" t="str">
        <f>IF('Mapa final SI'!AE152="","",'Mapa final SI'!AE152)</f>
        <v/>
      </c>
      <c r="K149" s="356" t="str">
        <f t="shared" si="2"/>
        <v/>
      </c>
      <c r="L149" s="356" t="str">
        <f>IF('Mapa final SI'!AH152="","",'Mapa final SI'!AH152)</f>
        <v/>
      </c>
      <c r="M149" s="357" t="str">
        <f>IF('Mapa final SI'!T152="","",'Mapa final SI'!T152)</f>
        <v/>
      </c>
      <c r="N149" s="428"/>
      <c r="O149" s="428"/>
      <c r="P149" s="428"/>
      <c r="Q149" s="429"/>
    </row>
    <row r="150" spans="1:17" ht="43.5" customHeight="1" x14ac:dyDescent="0.25">
      <c r="A150" s="118" t="s">
        <v>682</v>
      </c>
      <c r="B150" s="725"/>
      <c r="C150" s="727"/>
      <c r="D150" s="729"/>
      <c r="E150" s="727"/>
      <c r="F150" s="731"/>
      <c r="G150" s="731"/>
      <c r="H150" s="732"/>
      <c r="I150" s="356" t="str">
        <f>IF('Mapa final SI'!AC153="","",'Mapa final SI'!AC153)</f>
        <v/>
      </c>
      <c r="J150" s="356" t="str">
        <f>IF('Mapa final SI'!AE153="","",'Mapa final SI'!AE153)</f>
        <v/>
      </c>
      <c r="K150" s="356" t="str">
        <f t="shared" si="2"/>
        <v/>
      </c>
      <c r="L150" s="356" t="str">
        <f>IF('Mapa final SI'!AH153="","",'Mapa final SI'!AH153)</f>
        <v/>
      </c>
      <c r="M150" s="357" t="str">
        <f>IF('Mapa final SI'!T153="","",'Mapa final SI'!T153)</f>
        <v/>
      </c>
      <c r="N150" s="428"/>
      <c r="O150" s="428"/>
      <c r="P150" s="428"/>
      <c r="Q150" s="429"/>
    </row>
    <row r="151" spans="1:17" ht="43.5" customHeight="1" x14ac:dyDescent="0.25">
      <c r="A151" s="118" t="s">
        <v>683</v>
      </c>
      <c r="B151" s="724"/>
      <c r="C151" s="726" t="str">
        <f>IF('Mapa final SI'!G154="","",'Mapa final SI'!G154)</f>
        <v/>
      </c>
      <c r="D151" s="728"/>
      <c r="E151" s="726" t="str">
        <f>IF('Mapa final SI'!F154="","",'Mapa final SI'!F154)</f>
        <v/>
      </c>
      <c r="F151" s="730" t="str">
        <f>IF('Mapa final SI'!L154="","",'Mapa final SI'!L154)</f>
        <v/>
      </c>
      <c r="G151" s="730" t="str">
        <f>IF('Mapa final SI'!P154="","",'Mapa final SI'!P154)</f>
        <v/>
      </c>
      <c r="H151" s="83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6" t="str">
        <f>IF('Mapa final SI'!AC154="","",'Mapa final SI'!AC154)</f>
        <v/>
      </c>
      <c r="J151" s="356" t="str">
        <f>IF('Mapa final SI'!AE154="","",'Mapa final SI'!AE154)</f>
        <v/>
      </c>
      <c r="K151" s="356" t="str">
        <f t="shared" si="2"/>
        <v/>
      </c>
      <c r="L151" s="356" t="str">
        <f>IF('Mapa final SI'!AH154="","",'Mapa final SI'!AH154)</f>
        <v/>
      </c>
      <c r="M151" s="357" t="str">
        <f>IF('Mapa final SI'!T154="","",'Mapa final SI'!T154)</f>
        <v/>
      </c>
      <c r="N151" s="428"/>
      <c r="O151" s="428"/>
      <c r="P151" s="428"/>
      <c r="Q151" s="429"/>
    </row>
    <row r="152" spans="1:17" ht="43.5" customHeight="1" x14ac:dyDescent="0.25">
      <c r="A152" s="118" t="s">
        <v>684</v>
      </c>
      <c r="B152" s="725"/>
      <c r="C152" s="727"/>
      <c r="D152" s="729"/>
      <c r="E152" s="727"/>
      <c r="F152" s="731"/>
      <c r="G152" s="731"/>
      <c r="H152" s="836"/>
      <c r="I152" s="356" t="str">
        <f>IF('Mapa final SI'!AC155="","",'Mapa final SI'!AC155)</f>
        <v/>
      </c>
      <c r="J152" s="356" t="str">
        <f>IF('Mapa final SI'!AE155="","",'Mapa final SI'!AE155)</f>
        <v/>
      </c>
      <c r="K152" s="356" t="str">
        <f t="shared" si="2"/>
        <v/>
      </c>
      <c r="L152" s="356" t="str">
        <f>IF('Mapa final SI'!AH155="","",'Mapa final SI'!AH155)</f>
        <v/>
      </c>
      <c r="M152" s="357" t="str">
        <f>IF('Mapa final SI'!T155="","",'Mapa final SI'!T155)</f>
        <v/>
      </c>
      <c r="N152" s="428"/>
      <c r="O152" s="428"/>
      <c r="P152" s="428"/>
      <c r="Q152" s="429"/>
    </row>
    <row r="153" spans="1:17" ht="43.5" customHeight="1" x14ac:dyDescent="0.25">
      <c r="A153" s="118" t="s">
        <v>685</v>
      </c>
      <c r="B153" s="725"/>
      <c r="C153" s="727"/>
      <c r="D153" s="729"/>
      <c r="E153" s="727"/>
      <c r="F153" s="731"/>
      <c r="G153" s="731"/>
      <c r="H153" s="836"/>
      <c r="I153" s="356" t="str">
        <f>IF('Mapa final SI'!AC156="","",'Mapa final SI'!AC156)</f>
        <v/>
      </c>
      <c r="J153" s="356" t="str">
        <f>IF('Mapa final SI'!AE156="","",'Mapa final SI'!AE156)</f>
        <v/>
      </c>
      <c r="K153" s="356" t="str">
        <f t="shared" si="2"/>
        <v/>
      </c>
      <c r="L153" s="356" t="str">
        <f>IF('Mapa final SI'!AH156="","",'Mapa final SI'!AH156)</f>
        <v/>
      </c>
      <c r="M153" s="357" t="str">
        <f>IF('Mapa final SI'!T156="","",'Mapa final SI'!T156)</f>
        <v/>
      </c>
      <c r="N153" s="428"/>
      <c r="O153" s="428"/>
      <c r="P153" s="428"/>
      <c r="Q153" s="429"/>
    </row>
    <row r="154" spans="1:17" ht="43.5" customHeight="1" x14ac:dyDescent="0.25">
      <c r="A154" s="118" t="s">
        <v>686</v>
      </c>
      <c r="B154" s="725"/>
      <c r="C154" s="727"/>
      <c r="D154" s="729"/>
      <c r="E154" s="727"/>
      <c r="F154" s="731"/>
      <c r="G154" s="731"/>
      <c r="H154" s="836"/>
      <c r="I154" s="356" t="str">
        <f>IF('Mapa final SI'!AC157="","",'Mapa final SI'!AC157)</f>
        <v/>
      </c>
      <c r="J154" s="356" t="str">
        <f>IF('Mapa final SI'!AE157="","",'Mapa final SI'!AE157)</f>
        <v/>
      </c>
      <c r="K154" s="356" t="str">
        <f t="shared" si="2"/>
        <v/>
      </c>
      <c r="L154" s="356" t="str">
        <f>IF('Mapa final SI'!AH157="","",'Mapa final SI'!AH157)</f>
        <v/>
      </c>
      <c r="M154" s="357" t="str">
        <f>IF('Mapa final SI'!T157="","",'Mapa final SI'!T157)</f>
        <v/>
      </c>
      <c r="N154" s="428"/>
      <c r="O154" s="428"/>
      <c r="P154" s="428"/>
      <c r="Q154" s="429"/>
    </row>
    <row r="155" spans="1:17" ht="43.5" customHeight="1" x14ac:dyDescent="0.25">
      <c r="A155" s="118" t="s">
        <v>687</v>
      </c>
      <c r="B155" s="725"/>
      <c r="C155" s="727"/>
      <c r="D155" s="729"/>
      <c r="E155" s="727"/>
      <c r="F155" s="731"/>
      <c r="G155" s="731"/>
      <c r="H155" s="836"/>
      <c r="I155" s="356" t="str">
        <f>IF('Mapa final SI'!AC158="","",'Mapa final SI'!AC158)</f>
        <v/>
      </c>
      <c r="J155" s="356" t="str">
        <f>IF('Mapa final SI'!AE158="","",'Mapa final SI'!AE158)</f>
        <v/>
      </c>
      <c r="K155" s="356" t="str">
        <f t="shared" si="2"/>
        <v/>
      </c>
      <c r="L155" s="356" t="str">
        <f>IF('Mapa final SI'!AH158="","",'Mapa final SI'!AH158)</f>
        <v/>
      </c>
      <c r="M155" s="357" t="str">
        <f>IF('Mapa final SI'!T158="","",'Mapa final SI'!T158)</f>
        <v/>
      </c>
      <c r="N155" s="428"/>
      <c r="O155" s="428"/>
      <c r="P155" s="428"/>
      <c r="Q155" s="429"/>
    </row>
    <row r="156" spans="1:17" ht="43.5" customHeight="1" x14ac:dyDescent="0.25">
      <c r="A156" s="118" t="s">
        <v>688</v>
      </c>
      <c r="B156" s="725"/>
      <c r="C156" s="727"/>
      <c r="D156" s="729"/>
      <c r="E156" s="727"/>
      <c r="F156" s="731"/>
      <c r="G156" s="731"/>
      <c r="H156" s="732"/>
      <c r="I156" s="356" t="str">
        <f>IF('Mapa final SI'!AC159="","",'Mapa final SI'!AC159)</f>
        <v/>
      </c>
      <c r="J156" s="356" t="str">
        <f>IF('Mapa final SI'!AE159="","",'Mapa final SI'!AE159)</f>
        <v/>
      </c>
      <c r="K156" s="356" t="str">
        <f t="shared" si="2"/>
        <v/>
      </c>
      <c r="L156" s="356" t="str">
        <f>IF('Mapa final SI'!AH159="","",'Mapa final SI'!AH159)</f>
        <v/>
      </c>
      <c r="M156" s="357" t="str">
        <f>IF('Mapa final SI'!T159="","",'Mapa final SI'!T159)</f>
        <v/>
      </c>
      <c r="N156" s="428"/>
      <c r="O156" s="428"/>
      <c r="P156" s="428"/>
      <c r="Q156" s="429"/>
    </row>
    <row r="157" spans="1:17" ht="43.5" customHeight="1" x14ac:dyDescent="0.25">
      <c r="A157" s="118" t="s">
        <v>689</v>
      </c>
      <c r="B157" s="724"/>
      <c r="C157" s="726" t="str">
        <f>IF('Mapa final SI'!G160="","",'Mapa final SI'!G160)</f>
        <v/>
      </c>
      <c r="D157" s="728"/>
      <c r="E157" s="726" t="str">
        <f>IF('Mapa final SI'!F160="","",'Mapa final SI'!F160)</f>
        <v/>
      </c>
      <c r="F157" s="730" t="str">
        <f>IF('Mapa final SI'!L160="","",'Mapa final SI'!L160)</f>
        <v/>
      </c>
      <c r="G157" s="730" t="str">
        <f>IF('Mapa final SI'!P160="","",'Mapa final SI'!P160)</f>
        <v/>
      </c>
      <c r="H157" s="83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6" t="str">
        <f>IF('Mapa final SI'!AC160="","",'Mapa final SI'!AC160)</f>
        <v/>
      </c>
      <c r="J157" s="356" t="str">
        <f>IF('Mapa final SI'!AE160="","",'Mapa final SI'!AE160)</f>
        <v/>
      </c>
      <c r="K157" s="356" t="str">
        <f t="shared" si="2"/>
        <v/>
      </c>
      <c r="L157" s="356" t="str">
        <f>IF('Mapa final SI'!AH160="","",'Mapa final SI'!AH160)</f>
        <v/>
      </c>
      <c r="M157" s="357" t="str">
        <f>IF('Mapa final SI'!T160="","",'Mapa final SI'!T160)</f>
        <v/>
      </c>
      <c r="N157" s="428"/>
      <c r="O157" s="428"/>
      <c r="P157" s="428"/>
      <c r="Q157" s="429"/>
    </row>
    <row r="158" spans="1:17" ht="43.5" customHeight="1" x14ac:dyDescent="0.25">
      <c r="A158" s="118" t="s">
        <v>690</v>
      </c>
      <c r="B158" s="725"/>
      <c r="C158" s="727"/>
      <c r="D158" s="729"/>
      <c r="E158" s="727"/>
      <c r="F158" s="731"/>
      <c r="G158" s="731"/>
      <c r="H158" s="836"/>
      <c r="I158" s="356" t="str">
        <f>IF('Mapa final SI'!AC161="","",'Mapa final SI'!AC161)</f>
        <v/>
      </c>
      <c r="J158" s="356" t="str">
        <f>IF('Mapa final SI'!AE161="","",'Mapa final SI'!AE161)</f>
        <v/>
      </c>
      <c r="K158" s="356" t="str">
        <f t="shared" si="2"/>
        <v/>
      </c>
      <c r="L158" s="356" t="str">
        <f>IF('Mapa final SI'!AH161="","",'Mapa final SI'!AH161)</f>
        <v/>
      </c>
      <c r="M158" s="357" t="str">
        <f>IF('Mapa final SI'!T161="","",'Mapa final SI'!T161)</f>
        <v/>
      </c>
      <c r="N158" s="428"/>
      <c r="O158" s="428"/>
      <c r="P158" s="428"/>
      <c r="Q158" s="429"/>
    </row>
    <row r="159" spans="1:17" ht="43.5" customHeight="1" x14ac:dyDescent="0.25">
      <c r="A159" s="118" t="s">
        <v>691</v>
      </c>
      <c r="B159" s="725"/>
      <c r="C159" s="727"/>
      <c r="D159" s="729"/>
      <c r="E159" s="727"/>
      <c r="F159" s="731"/>
      <c r="G159" s="731"/>
      <c r="H159" s="836"/>
      <c r="I159" s="356" t="str">
        <f>IF('Mapa final SI'!AC162="","",'Mapa final SI'!AC162)</f>
        <v/>
      </c>
      <c r="J159" s="356" t="str">
        <f>IF('Mapa final SI'!AE162="","",'Mapa final SI'!AE162)</f>
        <v/>
      </c>
      <c r="K159" s="356" t="str">
        <f t="shared" si="2"/>
        <v/>
      </c>
      <c r="L159" s="356" t="str">
        <f>IF('Mapa final SI'!AH162="","",'Mapa final SI'!AH162)</f>
        <v/>
      </c>
      <c r="M159" s="357" t="str">
        <f>IF('Mapa final SI'!T162="","",'Mapa final SI'!T162)</f>
        <v/>
      </c>
      <c r="N159" s="428"/>
      <c r="O159" s="428"/>
      <c r="P159" s="428"/>
      <c r="Q159" s="429"/>
    </row>
    <row r="160" spans="1:17" ht="43.5" customHeight="1" x14ac:dyDescent="0.25">
      <c r="A160" s="118" t="s">
        <v>692</v>
      </c>
      <c r="B160" s="725"/>
      <c r="C160" s="727"/>
      <c r="D160" s="729"/>
      <c r="E160" s="727"/>
      <c r="F160" s="731"/>
      <c r="G160" s="731"/>
      <c r="H160" s="836"/>
      <c r="I160" s="356" t="str">
        <f>IF('Mapa final SI'!AC163="","",'Mapa final SI'!AC163)</f>
        <v/>
      </c>
      <c r="J160" s="356" t="str">
        <f>IF('Mapa final SI'!AE163="","",'Mapa final SI'!AE163)</f>
        <v/>
      </c>
      <c r="K160" s="356" t="str">
        <f t="shared" si="2"/>
        <v/>
      </c>
      <c r="L160" s="356" t="str">
        <f>IF('Mapa final SI'!AH163="","",'Mapa final SI'!AH163)</f>
        <v/>
      </c>
      <c r="M160" s="357" t="str">
        <f>IF('Mapa final SI'!T163="","",'Mapa final SI'!T163)</f>
        <v/>
      </c>
      <c r="N160" s="428"/>
      <c r="O160" s="428"/>
      <c r="P160" s="428"/>
      <c r="Q160" s="429"/>
    </row>
    <row r="161" spans="1:17" ht="43.5" customHeight="1" x14ac:dyDescent="0.25">
      <c r="A161" s="118" t="s">
        <v>693</v>
      </c>
      <c r="B161" s="725"/>
      <c r="C161" s="727"/>
      <c r="D161" s="729"/>
      <c r="E161" s="727"/>
      <c r="F161" s="731"/>
      <c r="G161" s="731"/>
      <c r="H161" s="836"/>
      <c r="I161" s="356" t="str">
        <f>IF('Mapa final SI'!AC164="","",'Mapa final SI'!AC164)</f>
        <v/>
      </c>
      <c r="J161" s="356" t="str">
        <f>IF('Mapa final SI'!AE164="","",'Mapa final SI'!AE164)</f>
        <v/>
      </c>
      <c r="K161" s="356" t="str">
        <f t="shared" si="2"/>
        <v/>
      </c>
      <c r="L161" s="356" t="str">
        <f>IF('Mapa final SI'!AH164="","",'Mapa final SI'!AH164)</f>
        <v/>
      </c>
      <c r="M161" s="357" t="str">
        <f>IF('Mapa final SI'!T164="","",'Mapa final SI'!T164)</f>
        <v/>
      </c>
      <c r="N161" s="428"/>
      <c r="O161" s="428"/>
      <c r="P161" s="428"/>
      <c r="Q161" s="429"/>
    </row>
    <row r="162" spans="1:17" ht="43.5" customHeight="1" x14ac:dyDescent="0.25">
      <c r="A162" s="118" t="s">
        <v>694</v>
      </c>
      <c r="B162" s="725"/>
      <c r="C162" s="727"/>
      <c r="D162" s="729"/>
      <c r="E162" s="727"/>
      <c r="F162" s="731"/>
      <c r="G162" s="731"/>
      <c r="H162" s="732"/>
      <c r="I162" s="356" t="str">
        <f>IF('Mapa final SI'!AC165="","",'Mapa final SI'!AC165)</f>
        <v/>
      </c>
      <c r="J162" s="356" t="str">
        <f>IF('Mapa final SI'!AE165="","",'Mapa final SI'!AE165)</f>
        <v/>
      </c>
      <c r="K162" s="356" t="str">
        <f t="shared" si="2"/>
        <v/>
      </c>
      <c r="L162" s="356" t="str">
        <f>IF('Mapa final SI'!AH165="","",'Mapa final SI'!AH165)</f>
        <v/>
      </c>
      <c r="M162" s="357" t="str">
        <f>IF('Mapa final SI'!T165="","",'Mapa final SI'!T165)</f>
        <v/>
      </c>
      <c r="N162" s="428"/>
      <c r="O162" s="428"/>
      <c r="P162" s="428"/>
      <c r="Q162" s="429"/>
    </row>
    <row r="163" spans="1:17" ht="43.5" customHeight="1" x14ac:dyDescent="0.25">
      <c r="A163" s="118" t="s">
        <v>695</v>
      </c>
      <c r="B163" s="724"/>
      <c r="C163" s="726" t="str">
        <f>IF('Mapa final SI'!G166="","",'Mapa final SI'!G166)</f>
        <v/>
      </c>
      <c r="D163" s="728"/>
      <c r="E163" s="726" t="str">
        <f>IF('Mapa final SI'!F166="","",'Mapa final SI'!F166)</f>
        <v/>
      </c>
      <c r="F163" s="730" t="str">
        <f>IF('Mapa final SI'!L166="","",'Mapa final SI'!L166)</f>
        <v/>
      </c>
      <c r="G163" s="730" t="str">
        <f>IF('Mapa final SI'!P166="","",'Mapa final SI'!P166)</f>
        <v/>
      </c>
      <c r="H163" s="83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6" t="str">
        <f>IF('Mapa final SI'!AC166="","",'Mapa final SI'!AC166)</f>
        <v/>
      </c>
      <c r="J163" s="356" t="str">
        <f>IF('Mapa final SI'!AE166="","",'Mapa final SI'!AE166)</f>
        <v/>
      </c>
      <c r="K163" s="356" t="str">
        <f t="shared" si="2"/>
        <v/>
      </c>
      <c r="L163" s="356" t="str">
        <f>IF('Mapa final SI'!AH166="","",'Mapa final SI'!AH166)</f>
        <v/>
      </c>
      <c r="M163" s="357" t="str">
        <f>IF('Mapa final SI'!T166="","",'Mapa final SI'!T166)</f>
        <v/>
      </c>
      <c r="N163" s="428"/>
      <c r="O163" s="428"/>
      <c r="P163" s="428"/>
      <c r="Q163" s="429"/>
    </row>
    <row r="164" spans="1:17" ht="43.5" customHeight="1" x14ac:dyDescent="0.25">
      <c r="A164" s="118" t="s">
        <v>696</v>
      </c>
      <c r="B164" s="725"/>
      <c r="C164" s="727"/>
      <c r="D164" s="729"/>
      <c r="E164" s="727"/>
      <c r="F164" s="731"/>
      <c r="G164" s="731"/>
      <c r="H164" s="836"/>
      <c r="I164" s="356" t="str">
        <f>IF('Mapa final SI'!AC167="","",'Mapa final SI'!AC167)</f>
        <v/>
      </c>
      <c r="J164" s="356" t="str">
        <f>IF('Mapa final SI'!AE167="","",'Mapa final SI'!AE167)</f>
        <v/>
      </c>
      <c r="K164" s="356" t="str">
        <f t="shared" si="2"/>
        <v/>
      </c>
      <c r="L164" s="356" t="str">
        <f>IF('Mapa final SI'!AH167="","",'Mapa final SI'!AH167)</f>
        <v/>
      </c>
      <c r="M164" s="357" t="str">
        <f>IF('Mapa final SI'!T167="","",'Mapa final SI'!T167)</f>
        <v/>
      </c>
      <c r="N164" s="428"/>
      <c r="O164" s="428"/>
      <c r="P164" s="428"/>
      <c r="Q164" s="429"/>
    </row>
    <row r="165" spans="1:17" ht="43.5" customHeight="1" x14ac:dyDescent="0.25">
      <c r="A165" s="118" t="s">
        <v>697</v>
      </c>
      <c r="B165" s="725"/>
      <c r="C165" s="727"/>
      <c r="D165" s="729"/>
      <c r="E165" s="727"/>
      <c r="F165" s="731"/>
      <c r="G165" s="731"/>
      <c r="H165" s="836"/>
      <c r="I165" s="356" t="str">
        <f>IF('Mapa final SI'!AC168="","",'Mapa final SI'!AC168)</f>
        <v/>
      </c>
      <c r="J165" s="356" t="str">
        <f>IF('Mapa final SI'!AE168="","",'Mapa final SI'!AE168)</f>
        <v/>
      </c>
      <c r="K165" s="356" t="str">
        <f t="shared" si="2"/>
        <v/>
      </c>
      <c r="L165" s="356" t="str">
        <f>IF('Mapa final SI'!AH168="","",'Mapa final SI'!AH168)</f>
        <v/>
      </c>
      <c r="M165" s="357" t="str">
        <f>IF('Mapa final SI'!T168="","",'Mapa final SI'!T168)</f>
        <v/>
      </c>
      <c r="N165" s="428"/>
      <c r="O165" s="428"/>
      <c r="P165" s="428"/>
      <c r="Q165" s="429"/>
    </row>
    <row r="166" spans="1:17" ht="43.5" customHeight="1" x14ac:dyDescent="0.25">
      <c r="A166" s="118" t="s">
        <v>698</v>
      </c>
      <c r="B166" s="725"/>
      <c r="C166" s="727"/>
      <c r="D166" s="729"/>
      <c r="E166" s="727"/>
      <c r="F166" s="731"/>
      <c r="G166" s="731"/>
      <c r="H166" s="836"/>
      <c r="I166" s="356" t="str">
        <f>IF('Mapa final SI'!AC169="","",'Mapa final SI'!AC169)</f>
        <v/>
      </c>
      <c r="J166" s="356" t="str">
        <f>IF('Mapa final SI'!AE169="","",'Mapa final SI'!AE169)</f>
        <v/>
      </c>
      <c r="K166" s="356" t="str">
        <f t="shared" si="2"/>
        <v/>
      </c>
      <c r="L166" s="356" t="str">
        <f>IF('Mapa final SI'!AH169="","",'Mapa final SI'!AH169)</f>
        <v/>
      </c>
      <c r="M166" s="357" t="str">
        <f>IF('Mapa final SI'!T169="","",'Mapa final SI'!T169)</f>
        <v/>
      </c>
      <c r="N166" s="428"/>
      <c r="O166" s="428"/>
      <c r="P166" s="428"/>
      <c r="Q166" s="429"/>
    </row>
    <row r="167" spans="1:17" ht="43.5" customHeight="1" x14ac:dyDescent="0.25">
      <c r="A167" s="118" t="s">
        <v>699</v>
      </c>
      <c r="B167" s="725"/>
      <c r="C167" s="727"/>
      <c r="D167" s="729"/>
      <c r="E167" s="727"/>
      <c r="F167" s="731"/>
      <c r="G167" s="731"/>
      <c r="H167" s="836"/>
      <c r="I167" s="356" t="str">
        <f>IF('Mapa final SI'!AC170="","",'Mapa final SI'!AC170)</f>
        <v/>
      </c>
      <c r="J167" s="356" t="str">
        <f>IF('Mapa final SI'!AE170="","",'Mapa final SI'!AE170)</f>
        <v/>
      </c>
      <c r="K167" s="356" t="str">
        <f t="shared" si="2"/>
        <v/>
      </c>
      <c r="L167" s="356" t="str">
        <f>IF('Mapa final SI'!AH170="","",'Mapa final SI'!AH170)</f>
        <v/>
      </c>
      <c r="M167" s="357" t="str">
        <f>IF('Mapa final SI'!T170="","",'Mapa final SI'!T170)</f>
        <v/>
      </c>
      <c r="N167" s="428"/>
      <c r="O167" s="428"/>
      <c r="P167" s="428"/>
      <c r="Q167" s="429"/>
    </row>
    <row r="168" spans="1:17" ht="43.5" customHeight="1" x14ac:dyDescent="0.25">
      <c r="A168" s="118" t="s">
        <v>700</v>
      </c>
      <c r="B168" s="725"/>
      <c r="C168" s="727"/>
      <c r="D168" s="729"/>
      <c r="E168" s="727"/>
      <c r="F168" s="731"/>
      <c r="G168" s="731"/>
      <c r="H168" s="732"/>
      <c r="I168" s="356" t="str">
        <f>IF('Mapa final SI'!AC171="","",'Mapa final SI'!AC171)</f>
        <v/>
      </c>
      <c r="J168" s="356" t="str">
        <f>IF('Mapa final SI'!AE171="","",'Mapa final SI'!AE171)</f>
        <v/>
      </c>
      <c r="K168" s="356" t="str">
        <f t="shared" si="2"/>
        <v/>
      </c>
      <c r="L168" s="356" t="str">
        <f>IF('Mapa final SI'!AH171="","",'Mapa final SI'!AH171)</f>
        <v/>
      </c>
      <c r="M168" s="357" t="str">
        <f>IF('Mapa final SI'!T171="","",'Mapa final SI'!T171)</f>
        <v/>
      </c>
      <c r="N168" s="428"/>
      <c r="O168" s="428"/>
      <c r="P168" s="428"/>
      <c r="Q168" s="429"/>
    </row>
    <row r="169" spans="1:17" ht="43.5" customHeight="1" x14ac:dyDescent="0.25">
      <c r="A169" s="118" t="s">
        <v>701</v>
      </c>
      <c r="B169" s="724"/>
      <c r="C169" s="726" t="str">
        <f>IF('Mapa final SI'!G172="","",'Mapa final SI'!G172)</f>
        <v/>
      </c>
      <c r="D169" s="728"/>
      <c r="E169" s="726" t="str">
        <f>IF('Mapa final SI'!F172="","",'Mapa final SI'!F172)</f>
        <v/>
      </c>
      <c r="F169" s="730" t="str">
        <f>IF('Mapa final SI'!L172="","",'Mapa final SI'!L172)</f>
        <v/>
      </c>
      <c r="G169" s="730" t="str">
        <f>IF('Mapa final SI'!P172="","",'Mapa final SI'!P172)</f>
        <v/>
      </c>
      <c r="H169" s="83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6" t="str">
        <f>IF('Mapa final SI'!AC172="","",'Mapa final SI'!AC172)</f>
        <v/>
      </c>
      <c r="J169" s="356" t="str">
        <f>IF('Mapa final SI'!AE172="","",'Mapa final SI'!AE172)</f>
        <v/>
      </c>
      <c r="K169" s="356" t="str">
        <f t="shared" si="2"/>
        <v/>
      </c>
      <c r="L169" s="356" t="str">
        <f>IF('Mapa final SI'!AH172="","",'Mapa final SI'!AH172)</f>
        <v/>
      </c>
      <c r="M169" s="357" t="str">
        <f>IF('Mapa final SI'!T172="","",'Mapa final SI'!T172)</f>
        <v/>
      </c>
      <c r="N169" s="428"/>
      <c r="O169" s="428"/>
      <c r="P169" s="428"/>
      <c r="Q169" s="429"/>
    </row>
    <row r="170" spans="1:17" ht="43.5" customHeight="1" x14ac:dyDescent="0.25">
      <c r="A170" s="118" t="s">
        <v>702</v>
      </c>
      <c r="B170" s="725"/>
      <c r="C170" s="727"/>
      <c r="D170" s="729"/>
      <c r="E170" s="727"/>
      <c r="F170" s="731"/>
      <c r="G170" s="731"/>
      <c r="H170" s="836"/>
      <c r="I170" s="356" t="str">
        <f>IF('Mapa final SI'!AC173="","",'Mapa final SI'!AC173)</f>
        <v/>
      </c>
      <c r="J170" s="356" t="str">
        <f>IF('Mapa final SI'!AE173="","",'Mapa final SI'!AE173)</f>
        <v/>
      </c>
      <c r="K170" s="356" t="str">
        <f t="shared" si="2"/>
        <v/>
      </c>
      <c r="L170" s="356" t="str">
        <f>IF('Mapa final SI'!AH173="","",'Mapa final SI'!AH173)</f>
        <v/>
      </c>
      <c r="M170" s="357" t="str">
        <f>IF('Mapa final SI'!T173="","",'Mapa final SI'!T173)</f>
        <v/>
      </c>
      <c r="N170" s="428"/>
      <c r="O170" s="428"/>
      <c r="P170" s="428"/>
      <c r="Q170" s="429"/>
    </row>
    <row r="171" spans="1:17" ht="43.5" customHeight="1" x14ac:dyDescent="0.25">
      <c r="A171" s="118" t="s">
        <v>703</v>
      </c>
      <c r="B171" s="725"/>
      <c r="C171" s="727"/>
      <c r="D171" s="729"/>
      <c r="E171" s="727"/>
      <c r="F171" s="731"/>
      <c r="G171" s="731"/>
      <c r="H171" s="836"/>
      <c r="I171" s="356" t="str">
        <f>IF('Mapa final SI'!AC174="","",'Mapa final SI'!AC174)</f>
        <v/>
      </c>
      <c r="J171" s="356" t="str">
        <f>IF('Mapa final SI'!AE174="","",'Mapa final SI'!AE174)</f>
        <v/>
      </c>
      <c r="K171" s="356" t="str">
        <f t="shared" si="2"/>
        <v/>
      </c>
      <c r="L171" s="356" t="str">
        <f>IF('Mapa final SI'!AH174="","",'Mapa final SI'!AH174)</f>
        <v/>
      </c>
      <c r="M171" s="357" t="str">
        <f>IF('Mapa final SI'!T174="","",'Mapa final SI'!T174)</f>
        <v/>
      </c>
      <c r="N171" s="428"/>
      <c r="O171" s="428"/>
      <c r="P171" s="428"/>
      <c r="Q171" s="429"/>
    </row>
    <row r="172" spans="1:17" ht="43.5" customHeight="1" x14ac:dyDescent="0.25">
      <c r="A172" s="118" t="s">
        <v>704</v>
      </c>
      <c r="B172" s="725"/>
      <c r="C172" s="727"/>
      <c r="D172" s="729"/>
      <c r="E172" s="727"/>
      <c r="F172" s="731"/>
      <c r="G172" s="731"/>
      <c r="H172" s="836"/>
      <c r="I172" s="356" t="str">
        <f>IF('Mapa final SI'!AC175="","",'Mapa final SI'!AC175)</f>
        <v/>
      </c>
      <c r="J172" s="356" t="str">
        <f>IF('Mapa final SI'!AE175="","",'Mapa final SI'!AE175)</f>
        <v/>
      </c>
      <c r="K172" s="356" t="str">
        <f t="shared" si="2"/>
        <v/>
      </c>
      <c r="L172" s="356" t="str">
        <f>IF('Mapa final SI'!AH175="","",'Mapa final SI'!AH175)</f>
        <v/>
      </c>
      <c r="M172" s="357" t="str">
        <f>IF('Mapa final SI'!T175="","",'Mapa final SI'!T175)</f>
        <v/>
      </c>
      <c r="N172" s="428"/>
      <c r="O172" s="428"/>
      <c r="P172" s="428"/>
      <c r="Q172" s="429"/>
    </row>
    <row r="173" spans="1:17" ht="43.5" customHeight="1" x14ac:dyDescent="0.25">
      <c r="A173" s="118" t="s">
        <v>705</v>
      </c>
      <c r="B173" s="725"/>
      <c r="C173" s="727"/>
      <c r="D173" s="729"/>
      <c r="E173" s="727"/>
      <c r="F173" s="731"/>
      <c r="G173" s="731"/>
      <c r="H173" s="836"/>
      <c r="I173" s="356" t="str">
        <f>IF('Mapa final SI'!AC176="","",'Mapa final SI'!AC176)</f>
        <v/>
      </c>
      <c r="J173" s="356" t="str">
        <f>IF('Mapa final SI'!AE176="","",'Mapa final SI'!AE176)</f>
        <v/>
      </c>
      <c r="K173" s="356" t="str">
        <f t="shared" si="2"/>
        <v/>
      </c>
      <c r="L173" s="356" t="str">
        <f>IF('Mapa final SI'!AH176="","",'Mapa final SI'!AH176)</f>
        <v/>
      </c>
      <c r="M173" s="357" t="str">
        <f>IF('Mapa final SI'!T176="","",'Mapa final SI'!T176)</f>
        <v/>
      </c>
      <c r="N173" s="428"/>
      <c r="O173" s="428"/>
      <c r="P173" s="428"/>
      <c r="Q173" s="429"/>
    </row>
    <row r="174" spans="1:17" ht="43.5" customHeight="1" x14ac:dyDescent="0.25">
      <c r="A174" s="118" t="s">
        <v>706</v>
      </c>
      <c r="B174" s="725"/>
      <c r="C174" s="727"/>
      <c r="D174" s="729"/>
      <c r="E174" s="727"/>
      <c r="F174" s="731"/>
      <c r="G174" s="731"/>
      <c r="H174" s="732"/>
      <c r="I174" s="356" t="str">
        <f>IF('Mapa final SI'!AC177="","",'Mapa final SI'!AC177)</f>
        <v/>
      </c>
      <c r="J174" s="356" t="str">
        <f>IF('Mapa final SI'!AE177="","",'Mapa final SI'!AE177)</f>
        <v/>
      </c>
      <c r="K174" s="356" t="str">
        <f t="shared" si="2"/>
        <v/>
      </c>
      <c r="L174" s="356" t="str">
        <f>IF('Mapa final SI'!AH177="","",'Mapa final SI'!AH177)</f>
        <v/>
      </c>
      <c r="M174" s="357" t="str">
        <f>IF('Mapa final SI'!T177="","",'Mapa final SI'!T177)</f>
        <v/>
      </c>
      <c r="N174" s="428"/>
      <c r="O174" s="428"/>
      <c r="P174" s="428"/>
      <c r="Q174" s="429"/>
    </row>
    <row r="175" spans="1:17" ht="43.5" customHeight="1" x14ac:dyDescent="0.25">
      <c r="A175" s="118" t="s">
        <v>707</v>
      </c>
      <c r="B175" s="724"/>
      <c r="C175" s="726" t="str">
        <f>IF('Mapa final SI'!G178="","",'Mapa final SI'!G178)</f>
        <v/>
      </c>
      <c r="D175" s="728"/>
      <c r="E175" s="726" t="str">
        <f>IF('Mapa final SI'!F178="","",'Mapa final SI'!F178)</f>
        <v/>
      </c>
      <c r="F175" s="730" t="str">
        <f>IF('Mapa final SI'!L178="","",'Mapa final SI'!L178)</f>
        <v/>
      </c>
      <c r="G175" s="730" t="str">
        <f>IF('Mapa final SI'!P178="","",'Mapa final SI'!P178)</f>
        <v/>
      </c>
      <c r="H175" s="83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6" t="str">
        <f>IF('Mapa final SI'!AC178="","",'Mapa final SI'!AC178)</f>
        <v/>
      </c>
      <c r="J175" s="356" t="str">
        <f>IF('Mapa final SI'!AE178="","",'Mapa final SI'!AE178)</f>
        <v/>
      </c>
      <c r="K175" s="356" t="str">
        <f t="shared" si="2"/>
        <v/>
      </c>
      <c r="L175" s="356" t="str">
        <f>IF('Mapa final SI'!AH178="","",'Mapa final SI'!AH178)</f>
        <v/>
      </c>
      <c r="M175" s="357" t="str">
        <f>IF('Mapa final SI'!T178="","",'Mapa final SI'!T178)</f>
        <v/>
      </c>
      <c r="N175" s="428"/>
      <c r="O175" s="428"/>
      <c r="P175" s="428"/>
      <c r="Q175" s="429"/>
    </row>
    <row r="176" spans="1:17" ht="43.5" customHeight="1" x14ac:dyDescent="0.25">
      <c r="A176" s="118" t="s">
        <v>708</v>
      </c>
      <c r="B176" s="725"/>
      <c r="C176" s="727"/>
      <c r="D176" s="729"/>
      <c r="E176" s="727"/>
      <c r="F176" s="731"/>
      <c r="G176" s="731"/>
      <c r="H176" s="836"/>
      <c r="I176" s="356" t="str">
        <f>IF('Mapa final SI'!AC179="","",'Mapa final SI'!AC179)</f>
        <v/>
      </c>
      <c r="J176" s="356" t="str">
        <f>IF('Mapa final SI'!AE179="","",'Mapa final SI'!AE179)</f>
        <v/>
      </c>
      <c r="K176" s="356" t="str">
        <f t="shared" si="2"/>
        <v/>
      </c>
      <c r="L176" s="356" t="str">
        <f>IF('Mapa final SI'!AH179="","",'Mapa final SI'!AH179)</f>
        <v/>
      </c>
      <c r="M176" s="357" t="str">
        <f>IF('Mapa final SI'!T179="","",'Mapa final SI'!T179)</f>
        <v/>
      </c>
      <c r="N176" s="428"/>
      <c r="O176" s="428"/>
      <c r="P176" s="428"/>
      <c r="Q176" s="429"/>
    </row>
    <row r="177" spans="1:17" ht="43.5" customHeight="1" x14ac:dyDescent="0.25">
      <c r="A177" s="118" t="s">
        <v>709</v>
      </c>
      <c r="B177" s="725"/>
      <c r="C177" s="727"/>
      <c r="D177" s="729"/>
      <c r="E177" s="727"/>
      <c r="F177" s="731"/>
      <c r="G177" s="731"/>
      <c r="H177" s="836"/>
      <c r="I177" s="356" t="str">
        <f>IF('Mapa final SI'!AC180="","",'Mapa final SI'!AC180)</f>
        <v/>
      </c>
      <c r="J177" s="356" t="str">
        <f>IF('Mapa final SI'!AE180="","",'Mapa final SI'!AE180)</f>
        <v/>
      </c>
      <c r="K177" s="356" t="str">
        <f t="shared" si="2"/>
        <v/>
      </c>
      <c r="L177" s="356" t="str">
        <f>IF('Mapa final SI'!AH180="","",'Mapa final SI'!AH180)</f>
        <v/>
      </c>
      <c r="M177" s="357" t="str">
        <f>IF('Mapa final SI'!T180="","",'Mapa final SI'!T180)</f>
        <v/>
      </c>
      <c r="N177" s="428"/>
      <c r="O177" s="428"/>
      <c r="P177" s="428"/>
      <c r="Q177" s="429"/>
    </row>
    <row r="178" spans="1:17" ht="43.5" customHeight="1" x14ac:dyDescent="0.25">
      <c r="A178" s="118" t="s">
        <v>710</v>
      </c>
      <c r="B178" s="725"/>
      <c r="C178" s="727"/>
      <c r="D178" s="729"/>
      <c r="E178" s="727"/>
      <c r="F178" s="731"/>
      <c r="G178" s="731"/>
      <c r="H178" s="836"/>
      <c r="I178" s="356" t="str">
        <f>IF('Mapa final SI'!AC181="","",'Mapa final SI'!AC181)</f>
        <v/>
      </c>
      <c r="J178" s="356" t="str">
        <f>IF('Mapa final SI'!AE181="","",'Mapa final SI'!AE181)</f>
        <v/>
      </c>
      <c r="K178" s="356" t="str">
        <f t="shared" si="2"/>
        <v/>
      </c>
      <c r="L178" s="356" t="str">
        <f>IF('Mapa final SI'!AH181="","",'Mapa final SI'!AH181)</f>
        <v/>
      </c>
      <c r="M178" s="357" t="str">
        <f>IF('Mapa final SI'!T181="","",'Mapa final SI'!T181)</f>
        <v/>
      </c>
      <c r="N178" s="428"/>
      <c r="O178" s="428"/>
      <c r="P178" s="428"/>
      <c r="Q178" s="429"/>
    </row>
    <row r="179" spans="1:17" ht="43.5" customHeight="1" x14ac:dyDescent="0.25">
      <c r="A179" s="118" t="s">
        <v>711</v>
      </c>
      <c r="B179" s="725"/>
      <c r="C179" s="727"/>
      <c r="D179" s="729"/>
      <c r="E179" s="727"/>
      <c r="F179" s="731"/>
      <c r="G179" s="731"/>
      <c r="H179" s="836"/>
      <c r="I179" s="356" t="str">
        <f>IF('Mapa final SI'!AC182="","",'Mapa final SI'!AC182)</f>
        <v/>
      </c>
      <c r="J179" s="356" t="str">
        <f>IF('Mapa final SI'!AE182="","",'Mapa final SI'!AE182)</f>
        <v/>
      </c>
      <c r="K179" s="356" t="str">
        <f t="shared" si="2"/>
        <v/>
      </c>
      <c r="L179" s="356" t="str">
        <f>IF('Mapa final SI'!AH182="","",'Mapa final SI'!AH182)</f>
        <v/>
      </c>
      <c r="M179" s="357" t="str">
        <f>IF('Mapa final SI'!T182="","",'Mapa final SI'!T182)</f>
        <v/>
      </c>
      <c r="N179" s="428"/>
      <c r="O179" s="428"/>
      <c r="P179" s="428"/>
      <c r="Q179" s="429"/>
    </row>
    <row r="180" spans="1:17" ht="43.5" customHeight="1" x14ac:dyDescent="0.25">
      <c r="A180" s="118" t="s">
        <v>712</v>
      </c>
      <c r="B180" s="725"/>
      <c r="C180" s="727"/>
      <c r="D180" s="729"/>
      <c r="E180" s="727"/>
      <c r="F180" s="731"/>
      <c r="G180" s="731"/>
      <c r="H180" s="732"/>
      <c r="I180" s="356" t="str">
        <f>IF('Mapa final SI'!AC183="","",'Mapa final SI'!AC183)</f>
        <v/>
      </c>
      <c r="J180" s="356" t="str">
        <f>IF('Mapa final SI'!AE183="","",'Mapa final SI'!AE183)</f>
        <v/>
      </c>
      <c r="K180" s="356" t="str">
        <f t="shared" si="2"/>
        <v/>
      </c>
      <c r="L180" s="356" t="str">
        <f>IF('Mapa final SI'!AH183="","",'Mapa final SI'!AH183)</f>
        <v/>
      </c>
      <c r="M180" s="357" t="str">
        <f>IF('Mapa final SI'!T183="","",'Mapa final SI'!T183)</f>
        <v/>
      </c>
      <c r="N180" s="428"/>
      <c r="O180" s="428"/>
      <c r="P180" s="428"/>
      <c r="Q180" s="429"/>
    </row>
    <row r="181" spans="1:17" ht="43.5" customHeight="1" x14ac:dyDescent="0.25">
      <c r="A181" s="118" t="s">
        <v>713</v>
      </c>
      <c r="B181" s="724"/>
      <c r="C181" s="726" t="str">
        <f>IF('Mapa final SI'!G184="","",'Mapa final SI'!G184)</f>
        <v/>
      </c>
      <c r="D181" s="728"/>
      <c r="E181" s="726" t="str">
        <f>IF('Mapa final SI'!F184="","",'Mapa final SI'!F184)</f>
        <v/>
      </c>
      <c r="F181" s="730" t="str">
        <f>IF('Mapa final SI'!L184="","",'Mapa final SI'!L184)</f>
        <v/>
      </c>
      <c r="G181" s="730" t="str">
        <f>IF('Mapa final SI'!P184="","",'Mapa final SI'!P184)</f>
        <v/>
      </c>
      <c r="H181" s="83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6" t="str">
        <f>IF('Mapa final SI'!AC184="","",'Mapa final SI'!AC184)</f>
        <v/>
      </c>
      <c r="J181" s="356" t="str">
        <f>IF('Mapa final SI'!AE184="","",'Mapa final SI'!AE184)</f>
        <v/>
      </c>
      <c r="K181" s="356" t="str">
        <f t="shared" si="2"/>
        <v/>
      </c>
      <c r="L181" s="356" t="str">
        <f>IF('Mapa final SI'!AH184="","",'Mapa final SI'!AH184)</f>
        <v/>
      </c>
      <c r="M181" s="357" t="str">
        <f>IF('Mapa final SI'!T184="","",'Mapa final SI'!T184)</f>
        <v/>
      </c>
      <c r="N181" s="428"/>
      <c r="O181" s="428"/>
      <c r="P181" s="428"/>
      <c r="Q181" s="429"/>
    </row>
    <row r="182" spans="1:17" ht="43.5" customHeight="1" x14ac:dyDescent="0.25">
      <c r="A182" s="118" t="s">
        <v>714</v>
      </c>
      <c r="B182" s="725"/>
      <c r="C182" s="727"/>
      <c r="D182" s="729"/>
      <c r="E182" s="727"/>
      <c r="F182" s="731"/>
      <c r="G182" s="731"/>
      <c r="H182" s="836"/>
      <c r="I182" s="356" t="str">
        <f>IF('Mapa final SI'!AC185="","",'Mapa final SI'!AC185)</f>
        <v/>
      </c>
      <c r="J182" s="356" t="str">
        <f>IF('Mapa final SI'!AE185="","",'Mapa final SI'!AE185)</f>
        <v/>
      </c>
      <c r="K182" s="356" t="str">
        <f t="shared" si="2"/>
        <v/>
      </c>
      <c r="L182" s="356" t="str">
        <f>IF('Mapa final SI'!AH185="","",'Mapa final SI'!AH185)</f>
        <v/>
      </c>
      <c r="M182" s="357" t="str">
        <f>IF('Mapa final SI'!T185="","",'Mapa final SI'!T185)</f>
        <v/>
      </c>
      <c r="N182" s="428"/>
      <c r="O182" s="428"/>
      <c r="P182" s="428"/>
      <c r="Q182" s="429"/>
    </row>
    <row r="183" spans="1:17" ht="43.5" customHeight="1" x14ac:dyDescent="0.25">
      <c r="A183" s="118" t="s">
        <v>715</v>
      </c>
      <c r="B183" s="725"/>
      <c r="C183" s="727"/>
      <c r="D183" s="729"/>
      <c r="E183" s="727"/>
      <c r="F183" s="731"/>
      <c r="G183" s="731"/>
      <c r="H183" s="836"/>
      <c r="I183" s="356" t="str">
        <f>IF('Mapa final SI'!AC186="","",'Mapa final SI'!AC186)</f>
        <v/>
      </c>
      <c r="J183" s="356" t="str">
        <f>IF('Mapa final SI'!AE186="","",'Mapa final SI'!AE186)</f>
        <v/>
      </c>
      <c r="K183" s="356" t="str">
        <f t="shared" si="2"/>
        <v/>
      </c>
      <c r="L183" s="356" t="str">
        <f>IF('Mapa final SI'!AH186="","",'Mapa final SI'!AH186)</f>
        <v/>
      </c>
      <c r="M183" s="357" t="str">
        <f>IF('Mapa final SI'!T186="","",'Mapa final SI'!T186)</f>
        <v/>
      </c>
      <c r="N183" s="428"/>
      <c r="O183" s="428"/>
      <c r="P183" s="428"/>
      <c r="Q183" s="429"/>
    </row>
    <row r="184" spans="1:17" ht="43.5" customHeight="1" x14ac:dyDescent="0.25">
      <c r="A184" s="118" t="s">
        <v>716</v>
      </c>
      <c r="B184" s="725"/>
      <c r="C184" s="727"/>
      <c r="D184" s="729"/>
      <c r="E184" s="727"/>
      <c r="F184" s="731"/>
      <c r="G184" s="731"/>
      <c r="H184" s="836"/>
      <c r="I184" s="356" t="str">
        <f>IF('Mapa final SI'!AC187="","",'Mapa final SI'!AC187)</f>
        <v/>
      </c>
      <c r="J184" s="356" t="str">
        <f>IF('Mapa final SI'!AE187="","",'Mapa final SI'!AE187)</f>
        <v/>
      </c>
      <c r="K184" s="356" t="str">
        <f t="shared" si="2"/>
        <v/>
      </c>
      <c r="L184" s="356" t="str">
        <f>IF('Mapa final SI'!AH187="","",'Mapa final SI'!AH187)</f>
        <v/>
      </c>
      <c r="M184" s="357" t="str">
        <f>IF('Mapa final SI'!T187="","",'Mapa final SI'!T187)</f>
        <v/>
      </c>
      <c r="N184" s="428"/>
      <c r="O184" s="428"/>
      <c r="P184" s="428"/>
      <c r="Q184" s="429"/>
    </row>
    <row r="185" spans="1:17" ht="43.5" customHeight="1" x14ac:dyDescent="0.25">
      <c r="A185" s="118" t="s">
        <v>717</v>
      </c>
      <c r="B185" s="725"/>
      <c r="C185" s="727"/>
      <c r="D185" s="729"/>
      <c r="E185" s="727"/>
      <c r="F185" s="731"/>
      <c r="G185" s="731"/>
      <c r="H185" s="836"/>
      <c r="I185" s="356" t="str">
        <f>IF('Mapa final SI'!AC188="","",'Mapa final SI'!AC188)</f>
        <v/>
      </c>
      <c r="J185" s="356" t="str">
        <f>IF('Mapa final SI'!AE188="","",'Mapa final SI'!AE188)</f>
        <v/>
      </c>
      <c r="K185" s="356" t="str">
        <f t="shared" si="2"/>
        <v/>
      </c>
      <c r="L185" s="356" t="str">
        <f>IF('Mapa final SI'!AH188="","",'Mapa final SI'!AH188)</f>
        <v/>
      </c>
      <c r="M185" s="357" t="str">
        <f>IF('Mapa final SI'!T188="","",'Mapa final SI'!T188)</f>
        <v/>
      </c>
      <c r="N185" s="428"/>
      <c r="O185" s="428"/>
      <c r="P185" s="428"/>
      <c r="Q185" s="429"/>
    </row>
    <row r="186" spans="1:17" ht="43.5" customHeight="1" x14ac:dyDescent="0.25">
      <c r="A186" s="118" t="s">
        <v>718</v>
      </c>
      <c r="B186" s="725"/>
      <c r="C186" s="727"/>
      <c r="D186" s="729"/>
      <c r="E186" s="727"/>
      <c r="F186" s="731"/>
      <c r="G186" s="731"/>
      <c r="H186" s="732"/>
      <c r="I186" s="356" t="str">
        <f>IF('Mapa final SI'!AC189="","",'Mapa final SI'!AC189)</f>
        <v/>
      </c>
      <c r="J186" s="356" t="str">
        <f>IF('Mapa final SI'!AE189="","",'Mapa final SI'!AE189)</f>
        <v/>
      </c>
      <c r="K186" s="356" t="str">
        <f t="shared" si="2"/>
        <v/>
      </c>
      <c r="L186" s="356" t="str">
        <f>IF('Mapa final SI'!AH189="","",'Mapa final SI'!AH189)</f>
        <v/>
      </c>
      <c r="M186" s="357" t="str">
        <f>IF('Mapa final SI'!T189="","",'Mapa final SI'!T189)</f>
        <v/>
      </c>
      <c r="N186" s="428"/>
      <c r="O186" s="428"/>
      <c r="P186" s="428"/>
      <c r="Q186" s="429"/>
    </row>
    <row r="187" spans="1:17" ht="43.5" customHeight="1" x14ac:dyDescent="0.25">
      <c r="A187" s="118" t="s">
        <v>719</v>
      </c>
      <c r="B187" s="724"/>
      <c r="C187" s="726" t="str">
        <f>IF('Mapa final SI'!G190="","",'Mapa final SI'!G190)</f>
        <v/>
      </c>
      <c r="D187" s="728"/>
      <c r="E187" s="726" t="str">
        <f>IF('Mapa final SI'!F190="","",'Mapa final SI'!F190)</f>
        <v/>
      </c>
      <c r="F187" s="730" t="str">
        <f>IF('Mapa final SI'!L190="","",'Mapa final SI'!L190)</f>
        <v/>
      </c>
      <c r="G187" s="730" t="str">
        <f>IF('Mapa final SI'!P190="","",'Mapa final SI'!P190)</f>
        <v/>
      </c>
      <c r="H187" s="83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6" t="str">
        <f>IF('Mapa final SI'!AC190="","",'Mapa final SI'!AC190)</f>
        <v/>
      </c>
      <c r="J187" s="356" t="str">
        <f>IF('Mapa final SI'!AE190="","",'Mapa final SI'!AE190)</f>
        <v/>
      </c>
      <c r="K187" s="356" t="str">
        <f t="shared" si="2"/>
        <v/>
      </c>
      <c r="L187" s="356" t="str">
        <f>IF('Mapa final SI'!AH190="","",'Mapa final SI'!AH190)</f>
        <v/>
      </c>
      <c r="M187" s="357" t="str">
        <f>IF('Mapa final SI'!T190="","",'Mapa final SI'!T190)</f>
        <v/>
      </c>
      <c r="N187" s="428"/>
      <c r="O187" s="428"/>
      <c r="P187" s="428"/>
      <c r="Q187" s="429"/>
    </row>
    <row r="188" spans="1:17" ht="43.5" customHeight="1" x14ac:dyDescent="0.25">
      <c r="A188" s="118" t="s">
        <v>720</v>
      </c>
      <c r="B188" s="725"/>
      <c r="C188" s="727"/>
      <c r="D188" s="729"/>
      <c r="E188" s="727"/>
      <c r="F188" s="731"/>
      <c r="G188" s="731"/>
      <c r="H188" s="836"/>
      <c r="I188" s="356" t="str">
        <f>IF('Mapa final SI'!AC191="","",'Mapa final SI'!AC191)</f>
        <v/>
      </c>
      <c r="J188" s="356" t="str">
        <f>IF('Mapa final SI'!AE191="","",'Mapa final SI'!AE191)</f>
        <v/>
      </c>
      <c r="K188" s="356" t="str">
        <f t="shared" si="2"/>
        <v/>
      </c>
      <c r="L188" s="356" t="str">
        <f>IF('Mapa final SI'!AH191="","",'Mapa final SI'!AH191)</f>
        <v/>
      </c>
      <c r="M188" s="357" t="str">
        <f>IF('Mapa final SI'!T191="","",'Mapa final SI'!T191)</f>
        <v/>
      </c>
      <c r="N188" s="428"/>
      <c r="O188" s="428"/>
      <c r="P188" s="428"/>
      <c r="Q188" s="429"/>
    </row>
    <row r="189" spans="1:17" ht="43.5" customHeight="1" x14ac:dyDescent="0.25">
      <c r="A189" s="118" t="s">
        <v>721</v>
      </c>
      <c r="B189" s="725"/>
      <c r="C189" s="727"/>
      <c r="D189" s="729"/>
      <c r="E189" s="727"/>
      <c r="F189" s="731"/>
      <c r="G189" s="731"/>
      <c r="H189" s="836"/>
      <c r="I189" s="356" t="str">
        <f>IF('Mapa final SI'!AC192="","",'Mapa final SI'!AC192)</f>
        <v/>
      </c>
      <c r="J189" s="356" t="str">
        <f>IF('Mapa final SI'!AE192="","",'Mapa final SI'!AE192)</f>
        <v/>
      </c>
      <c r="K189" s="356" t="str">
        <f t="shared" si="2"/>
        <v/>
      </c>
      <c r="L189" s="356" t="str">
        <f>IF('Mapa final SI'!AH192="","",'Mapa final SI'!AH192)</f>
        <v/>
      </c>
      <c r="M189" s="357" t="str">
        <f>IF('Mapa final SI'!T192="","",'Mapa final SI'!T192)</f>
        <v/>
      </c>
      <c r="N189" s="428"/>
      <c r="O189" s="428"/>
      <c r="P189" s="428"/>
      <c r="Q189" s="429"/>
    </row>
    <row r="190" spans="1:17" ht="43.5" customHeight="1" x14ac:dyDescent="0.25">
      <c r="A190" s="118" t="s">
        <v>722</v>
      </c>
      <c r="B190" s="725"/>
      <c r="C190" s="727"/>
      <c r="D190" s="729"/>
      <c r="E190" s="727"/>
      <c r="F190" s="731"/>
      <c r="G190" s="731"/>
      <c r="H190" s="836"/>
      <c r="I190" s="356" t="str">
        <f>IF('Mapa final SI'!AC193="","",'Mapa final SI'!AC193)</f>
        <v/>
      </c>
      <c r="J190" s="356" t="str">
        <f>IF('Mapa final SI'!AE193="","",'Mapa final SI'!AE193)</f>
        <v/>
      </c>
      <c r="K190" s="356" t="str">
        <f t="shared" si="2"/>
        <v/>
      </c>
      <c r="L190" s="356" t="str">
        <f>IF('Mapa final SI'!AH193="","",'Mapa final SI'!AH193)</f>
        <v/>
      </c>
      <c r="M190" s="357" t="str">
        <f>IF('Mapa final SI'!T193="","",'Mapa final SI'!T193)</f>
        <v/>
      </c>
      <c r="N190" s="428"/>
      <c r="O190" s="428"/>
      <c r="P190" s="428"/>
      <c r="Q190" s="429"/>
    </row>
    <row r="191" spans="1:17" ht="43.5" customHeight="1" x14ac:dyDescent="0.25">
      <c r="A191" s="118" t="s">
        <v>723</v>
      </c>
      <c r="B191" s="725"/>
      <c r="C191" s="727"/>
      <c r="D191" s="729"/>
      <c r="E191" s="727"/>
      <c r="F191" s="731"/>
      <c r="G191" s="731"/>
      <c r="H191" s="836"/>
      <c r="I191" s="356" t="str">
        <f>IF('Mapa final SI'!AC194="","",'Mapa final SI'!AC194)</f>
        <v/>
      </c>
      <c r="J191" s="356" t="str">
        <f>IF('Mapa final SI'!AE194="","",'Mapa final SI'!AE194)</f>
        <v/>
      </c>
      <c r="K191" s="356" t="str">
        <f t="shared" si="2"/>
        <v/>
      </c>
      <c r="L191" s="356" t="str">
        <f>IF('Mapa final SI'!AH194="","",'Mapa final SI'!AH194)</f>
        <v/>
      </c>
      <c r="M191" s="357" t="str">
        <f>IF('Mapa final SI'!T194="","",'Mapa final SI'!T194)</f>
        <v/>
      </c>
      <c r="N191" s="428"/>
      <c r="O191" s="428"/>
      <c r="P191" s="428"/>
      <c r="Q191" s="429"/>
    </row>
    <row r="192" spans="1:17" ht="43.5" customHeight="1" x14ac:dyDescent="0.25">
      <c r="A192" s="118" t="s">
        <v>724</v>
      </c>
      <c r="B192" s="725"/>
      <c r="C192" s="727"/>
      <c r="D192" s="729"/>
      <c r="E192" s="727"/>
      <c r="F192" s="731"/>
      <c r="G192" s="731"/>
      <c r="H192" s="732"/>
      <c r="I192" s="356" t="str">
        <f>IF('Mapa final SI'!AC195="","",'Mapa final SI'!AC195)</f>
        <v/>
      </c>
      <c r="J192" s="356" t="str">
        <f>IF('Mapa final SI'!AE195="","",'Mapa final SI'!AE195)</f>
        <v/>
      </c>
      <c r="K192" s="356" t="str">
        <f t="shared" si="2"/>
        <v/>
      </c>
      <c r="L192" s="356" t="str">
        <f>IF('Mapa final SI'!AH195="","",'Mapa final SI'!AH195)</f>
        <v/>
      </c>
      <c r="M192" s="357" t="str">
        <f>IF('Mapa final SI'!T195="","",'Mapa final SI'!T195)</f>
        <v/>
      </c>
      <c r="N192" s="428"/>
      <c r="O192" s="428"/>
      <c r="P192" s="428"/>
      <c r="Q192" s="429"/>
    </row>
    <row r="193" spans="1:17" ht="43.5" customHeight="1" x14ac:dyDescent="0.25">
      <c r="A193" s="118" t="s">
        <v>725</v>
      </c>
      <c r="B193" s="724"/>
      <c r="C193" s="726" t="str">
        <f>IF('Mapa final SI'!G196="","",'Mapa final SI'!G196)</f>
        <v/>
      </c>
      <c r="D193" s="728"/>
      <c r="E193" s="726" t="str">
        <f>IF('Mapa final SI'!F196="","",'Mapa final SI'!F196)</f>
        <v/>
      </c>
      <c r="F193" s="730" t="str">
        <f>IF('Mapa final SI'!L196="","",'Mapa final SI'!L196)</f>
        <v/>
      </c>
      <c r="G193" s="730" t="str">
        <f>IF('Mapa final SI'!P196="","",'Mapa final SI'!P196)</f>
        <v/>
      </c>
      <c r="H193" s="83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6" t="str">
        <f>IF('Mapa final SI'!AC196="","",'Mapa final SI'!AC196)</f>
        <v/>
      </c>
      <c r="J193" s="356" t="str">
        <f>IF('Mapa final SI'!AE196="","",'Mapa final SI'!AE196)</f>
        <v/>
      </c>
      <c r="K193" s="356" t="str">
        <f t="shared" si="2"/>
        <v/>
      </c>
      <c r="L193" s="356" t="str">
        <f>IF('Mapa final SI'!AH196="","",'Mapa final SI'!AH196)</f>
        <v/>
      </c>
      <c r="M193" s="357" t="str">
        <f>IF('Mapa final SI'!T196="","",'Mapa final SI'!T196)</f>
        <v/>
      </c>
      <c r="N193" s="428"/>
      <c r="O193" s="428"/>
      <c r="P193" s="428"/>
      <c r="Q193" s="429"/>
    </row>
    <row r="194" spans="1:17" ht="43.5" customHeight="1" x14ac:dyDescent="0.25">
      <c r="A194" s="118" t="s">
        <v>726</v>
      </c>
      <c r="B194" s="725"/>
      <c r="C194" s="727"/>
      <c r="D194" s="729"/>
      <c r="E194" s="727"/>
      <c r="F194" s="731"/>
      <c r="G194" s="731"/>
      <c r="H194" s="836"/>
      <c r="I194" s="356" t="str">
        <f>IF('Mapa final SI'!AC197="","",'Mapa final SI'!AC197)</f>
        <v/>
      </c>
      <c r="J194" s="356" t="str">
        <f>IF('Mapa final SI'!AE197="","",'Mapa final SI'!AE197)</f>
        <v/>
      </c>
      <c r="K194" s="356" t="str">
        <f t="shared" si="2"/>
        <v/>
      </c>
      <c r="L194" s="356" t="str">
        <f>IF('Mapa final SI'!AH197="","",'Mapa final SI'!AH197)</f>
        <v/>
      </c>
      <c r="M194" s="357" t="str">
        <f>IF('Mapa final SI'!T197="","",'Mapa final SI'!T197)</f>
        <v/>
      </c>
      <c r="N194" s="428"/>
      <c r="O194" s="428"/>
      <c r="P194" s="428"/>
      <c r="Q194" s="429"/>
    </row>
    <row r="195" spans="1:17" ht="43.5" customHeight="1" x14ac:dyDescent="0.25">
      <c r="A195" s="118" t="s">
        <v>727</v>
      </c>
      <c r="B195" s="725"/>
      <c r="C195" s="727"/>
      <c r="D195" s="729"/>
      <c r="E195" s="727"/>
      <c r="F195" s="731"/>
      <c r="G195" s="731"/>
      <c r="H195" s="836"/>
      <c r="I195" s="356" t="str">
        <f>IF('Mapa final SI'!AC198="","",'Mapa final SI'!AC198)</f>
        <v/>
      </c>
      <c r="J195" s="356" t="str">
        <f>IF('Mapa final SI'!AE198="","",'Mapa final SI'!AE198)</f>
        <v/>
      </c>
      <c r="K195" s="356" t="str">
        <f t="shared" si="2"/>
        <v/>
      </c>
      <c r="L195" s="356" t="str">
        <f>IF('Mapa final SI'!AH198="","",'Mapa final SI'!AH198)</f>
        <v/>
      </c>
      <c r="M195" s="357" t="str">
        <f>IF('Mapa final SI'!T198="","",'Mapa final SI'!T198)</f>
        <v/>
      </c>
      <c r="N195" s="428"/>
      <c r="O195" s="428"/>
      <c r="P195" s="428"/>
      <c r="Q195" s="429"/>
    </row>
    <row r="196" spans="1:17" ht="43.5" customHeight="1" x14ac:dyDescent="0.25">
      <c r="A196" s="118" t="s">
        <v>728</v>
      </c>
      <c r="B196" s="725"/>
      <c r="C196" s="727"/>
      <c r="D196" s="729"/>
      <c r="E196" s="727"/>
      <c r="F196" s="731"/>
      <c r="G196" s="731"/>
      <c r="H196" s="836"/>
      <c r="I196" s="356" t="str">
        <f>IF('Mapa final SI'!AC199="","",'Mapa final SI'!AC199)</f>
        <v/>
      </c>
      <c r="J196" s="356" t="str">
        <f>IF('Mapa final SI'!AE199="","",'Mapa final SI'!AE199)</f>
        <v/>
      </c>
      <c r="K196" s="356" t="str">
        <f t="shared" si="2"/>
        <v/>
      </c>
      <c r="L196" s="356" t="str">
        <f>IF('Mapa final SI'!AH199="","",'Mapa final SI'!AH199)</f>
        <v/>
      </c>
      <c r="M196" s="357" t="str">
        <f>IF('Mapa final SI'!T199="","",'Mapa final SI'!T199)</f>
        <v/>
      </c>
      <c r="N196" s="428"/>
      <c r="O196" s="428"/>
      <c r="P196" s="428"/>
      <c r="Q196" s="429"/>
    </row>
    <row r="197" spans="1:17" ht="43.5" customHeight="1" x14ac:dyDescent="0.25">
      <c r="A197" s="118" t="s">
        <v>729</v>
      </c>
      <c r="B197" s="725"/>
      <c r="C197" s="727"/>
      <c r="D197" s="729"/>
      <c r="E197" s="727"/>
      <c r="F197" s="731"/>
      <c r="G197" s="731"/>
      <c r="H197" s="836"/>
      <c r="I197" s="356" t="str">
        <f>IF('Mapa final SI'!AC200="","",'Mapa final SI'!AC200)</f>
        <v/>
      </c>
      <c r="J197" s="356" t="str">
        <f>IF('Mapa final SI'!AE200="","",'Mapa final SI'!AE200)</f>
        <v/>
      </c>
      <c r="K197" s="356" t="str">
        <f t="shared" si="2"/>
        <v/>
      </c>
      <c r="L197" s="356" t="str">
        <f>IF('Mapa final SI'!AH200="","",'Mapa final SI'!AH200)</f>
        <v/>
      </c>
      <c r="M197" s="357" t="str">
        <f>IF('Mapa final SI'!T200="","",'Mapa final SI'!T200)</f>
        <v/>
      </c>
      <c r="N197" s="428"/>
      <c r="O197" s="428"/>
      <c r="P197" s="428"/>
      <c r="Q197" s="429"/>
    </row>
    <row r="198" spans="1:17" ht="43.5" customHeight="1" x14ac:dyDescent="0.25">
      <c r="A198" s="118" t="s">
        <v>730</v>
      </c>
      <c r="B198" s="725"/>
      <c r="C198" s="727"/>
      <c r="D198" s="729"/>
      <c r="E198" s="727"/>
      <c r="F198" s="731"/>
      <c r="G198" s="731"/>
      <c r="H198" s="732"/>
      <c r="I198" s="356" t="str">
        <f>IF('Mapa final SI'!AC201="","",'Mapa final SI'!AC201)</f>
        <v/>
      </c>
      <c r="J198" s="356" t="str">
        <f>IF('Mapa final SI'!AE201="","",'Mapa final SI'!AE201)</f>
        <v/>
      </c>
      <c r="K198" s="356" t="str">
        <f t="shared" si="2"/>
        <v/>
      </c>
      <c r="L198" s="356" t="str">
        <f>IF('Mapa final SI'!AH201="","",'Mapa final SI'!AH201)</f>
        <v/>
      </c>
      <c r="M198" s="357" t="str">
        <f>IF('Mapa final SI'!T201="","",'Mapa final SI'!T201)</f>
        <v/>
      </c>
      <c r="N198" s="428"/>
      <c r="O198" s="428"/>
      <c r="P198" s="428"/>
      <c r="Q198" s="429"/>
    </row>
    <row r="199" spans="1:17" ht="43.5" customHeight="1" x14ac:dyDescent="0.25">
      <c r="A199" s="118" t="s">
        <v>731</v>
      </c>
      <c r="B199" s="724"/>
      <c r="C199" s="726" t="str">
        <f>IF('Mapa final SI'!G202="","",'Mapa final SI'!G202)</f>
        <v/>
      </c>
      <c r="D199" s="728"/>
      <c r="E199" s="726" t="str">
        <f>IF('Mapa final SI'!F202="","",'Mapa final SI'!F202)</f>
        <v/>
      </c>
      <c r="F199" s="730" t="str">
        <f>IF('Mapa final SI'!L202="","",'Mapa final SI'!L202)</f>
        <v/>
      </c>
      <c r="G199" s="730" t="str">
        <f>IF('Mapa final SI'!P202="","",'Mapa final SI'!P202)</f>
        <v/>
      </c>
      <c r="H199" s="83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6" t="str">
        <f>IF('Mapa final SI'!AC202="","",'Mapa final SI'!AC202)</f>
        <v/>
      </c>
      <c r="J199" s="356" t="str">
        <f>IF('Mapa final SI'!AE202="","",'Mapa final SI'!AE202)</f>
        <v/>
      </c>
      <c r="K199" s="356" t="str">
        <f t="shared" si="2"/>
        <v/>
      </c>
      <c r="L199" s="356" t="str">
        <f>IF('Mapa final SI'!AH202="","",'Mapa final SI'!AH202)</f>
        <v/>
      </c>
      <c r="M199" s="357" t="str">
        <f>IF('Mapa final SI'!T202="","",'Mapa final SI'!T202)</f>
        <v/>
      </c>
      <c r="N199" s="428"/>
      <c r="O199" s="428"/>
      <c r="P199" s="428"/>
      <c r="Q199" s="429"/>
    </row>
    <row r="200" spans="1:17" ht="43.5" customHeight="1" x14ac:dyDescent="0.25">
      <c r="A200" s="118" t="s">
        <v>732</v>
      </c>
      <c r="B200" s="725"/>
      <c r="C200" s="727"/>
      <c r="D200" s="729"/>
      <c r="E200" s="727"/>
      <c r="F200" s="731"/>
      <c r="G200" s="731"/>
      <c r="H200" s="836"/>
      <c r="I200" s="356" t="str">
        <f>IF('Mapa final SI'!AC203="","",'Mapa final SI'!AC203)</f>
        <v/>
      </c>
      <c r="J200" s="356" t="str">
        <f>IF('Mapa final SI'!AE203="","",'Mapa final SI'!AE203)</f>
        <v/>
      </c>
      <c r="K200" s="356"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6" t="str">
        <f>IF('Mapa final SI'!AH203="","",'Mapa final SI'!AH203)</f>
        <v/>
      </c>
      <c r="M200" s="357" t="str">
        <f>IF('Mapa final SI'!T203="","",'Mapa final SI'!T203)</f>
        <v/>
      </c>
      <c r="N200" s="428"/>
      <c r="O200" s="428"/>
      <c r="P200" s="428"/>
      <c r="Q200" s="429"/>
    </row>
    <row r="201" spans="1:17" ht="43.5" customHeight="1" x14ac:dyDescent="0.25">
      <c r="A201" s="118" t="s">
        <v>733</v>
      </c>
      <c r="B201" s="725"/>
      <c r="C201" s="727"/>
      <c r="D201" s="729"/>
      <c r="E201" s="727"/>
      <c r="F201" s="731"/>
      <c r="G201" s="731"/>
      <c r="H201" s="836"/>
      <c r="I201" s="356" t="str">
        <f>IF('Mapa final SI'!AC204="","",'Mapa final SI'!AC204)</f>
        <v/>
      </c>
      <c r="J201" s="356" t="str">
        <f>IF('Mapa final SI'!AE204="","",'Mapa final SI'!AE204)</f>
        <v/>
      </c>
      <c r="K201" s="356" t="str">
        <f t="shared" si="3"/>
        <v/>
      </c>
      <c r="L201" s="356" t="str">
        <f>IF('Mapa final SI'!AH204="","",'Mapa final SI'!AH204)</f>
        <v/>
      </c>
      <c r="M201" s="357" t="str">
        <f>IF('Mapa final SI'!T204="","",'Mapa final SI'!T204)</f>
        <v/>
      </c>
      <c r="N201" s="428"/>
      <c r="O201" s="428"/>
      <c r="P201" s="428"/>
      <c r="Q201" s="429"/>
    </row>
    <row r="202" spans="1:17" ht="43.5" customHeight="1" x14ac:dyDescent="0.25">
      <c r="A202" s="118" t="s">
        <v>734</v>
      </c>
      <c r="B202" s="725"/>
      <c r="C202" s="727"/>
      <c r="D202" s="729"/>
      <c r="E202" s="727"/>
      <c r="F202" s="731"/>
      <c r="G202" s="731"/>
      <c r="H202" s="836"/>
      <c r="I202" s="356" t="str">
        <f>IF('Mapa final SI'!AC205="","",'Mapa final SI'!AC205)</f>
        <v/>
      </c>
      <c r="J202" s="356" t="str">
        <f>IF('Mapa final SI'!AE205="","",'Mapa final SI'!AE205)</f>
        <v/>
      </c>
      <c r="K202" s="356" t="str">
        <f t="shared" si="3"/>
        <v/>
      </c>
      <c r="L202" s="356" t="str">
        <f>IF('Mapa final SI'!AH205="","",'Mapa final SI'!AH205)</f>
        <v/>
      </c>
      <c r="M202" s="357" t="str">
        <f>IF('Mapa final SI'!T205="","",'Mapa final SI'!T205)</f>
        <v/>
      </c>
      <c r="N202" s="428"/>
      <c r="O202" s="428"/>
      <c r="P202" s="428"/>
      <c r="Q202" s="429"/>
    </row>
    <row r="203" spans="1:17" ht="43.5" customHeight="1" x14ac:dyDescent="0.25">
      <c r="A203" s="118" t="s">
        <v>735</v>
      </c>
      <c r="B203" s="725"/>
      <c r="C203" s="727"/>
      <c r="D203" s="729"/>
      <c r="E203" s="727"/>
      <c r="F203" s="731"/>
      <c r="G203" s="731"/>
      <c r="H203" s="836"/>
      <c r="I203" s="356" t="str">
        <f>IF('Mapa final SI'!AC206="","",'Mapa final SI'!AC206)</f>
        <v/>
      </c>
      <c r="J203" s="356" t="str">
        <f>IF('Mapa final SI'!AE206="","",'Mapa final SI'!AE206)</f>
        <v/>
      </c>
      <c r="K203" s="356" t="str">
        <f t="shared" si="3"/>
        <v/>
      </c>
      <c r="L203" s="356" t="str">
        <f>IF('Mapa final SI'!AH206="","",'Mapa final SI'!AH206)</f>
        <v/>
      </c>
      <c r="M203" s="357" t="str">
        <f>IF('Mapa final SI'!T206="","",'Mapa final SI'!T206)</f>
        <v/>
      </c>
      <c r="N203" s="428"/>
      <c r="O203" s="428"/>
      <c r="P203" s="428"/>
      <c r="Q203" s="429"/>
    </row>
    <row r="204" spans="1:17" ht="43.5" customHeight="1" x14ac:dyDescent="0.25">
      <c r="A204" s="118" t="s">
        <v>736</v>
      </c>
      <c r="B204" s="725"/>
      <c r="C204" s="727"/>
      <c r="D204" s="729"/>
      <c r="E204" s="727"/>
      <c r="F204" s="731"/>
      <c r="G204" s="731"/>
      <c r="H204" s="732"/>
      <c r="I204" s="356" t="str">
        <f>IF('Mapa final SI'!AC207="","",'Mapa final SI'!AC207)</f>
        <v/>
      </c>
      <c r="J204" s="356" t="str">
        <f>IF('Mapa final SI'!AE207="","",'Mapa final SI'!AE207)</f>
        <v/>
      </c>
      <c r="K204" s="356" t="str">
        <f t="shared" si="3"/>
        <v/>
      </c>
      <c r="L204" s="356" t="str">
        <f>IF('Mapa final SI'!AH207="","",'Mapa final SI'!AH207)</f>
        <v/>
      </c>
      <c r="M204" s="357" t="str">
        <f>IF('Mapa final SI'!T207="","",'Mapa final SI'!T207)</f>
        <v/>
      </c>
      <c r="N204" s="428"/>
      <c r="O204" s="428"/>
      <c r="P204" s="428"/>
      <c r="Q204" s="429"/>
    </row>
    <row r="205" spans="1:17" ht="43.5" customHeight="1" x14ac:dyDescent="0.25">
      <c r="A205" s="118" t="s">
        <v>737</v>
      </c>
      <c r="B205" s="724"/>
      <c r="C205" s="726" t="str">
        <f>IF('Mapa final SI'!G208="","",'Mapa final SI'!G208)</f>
        <v/>
      </c>
      <c r="D205" s="728"/>
      <c r="E205" s="726" t="str">
        <f>IF('Mapa final SI'!F208="","",'Mapa final SI'!F208)</f>
        <v/>
      </c>
      <c r="F205" s="730" t="str">
        <f>IF('Mapa final SI'!L208="","",'Mapa final SI'!L208)</f>
        <v/>
      </c>
      <c r="G205" s="730" t="str">
        <f>IF('Mapa final SI'!P208="","",'Mapa final SI'!P208)</f>
        <v/>
      </c>
      <c r="H205" s="83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6" t="str">
        <f>IF('Mapa final SI'!AC208="","",'Mapa final SI'!AC208)</f>
        <v/>
      </c>
      <c r="J205" s="356" t="str">
        <f>IF('Mapa final SI'!AE208="","",'Mapa final SI'!AE208)</f>
        <v/>
      </c>
      <c r="K205" s="356" t="str">
        <f t="shared" si="3"/>
        <v/>
      </c>
      <c r="L205" s="356" t="str">
        <f>IF('Mapa final SI'!AH208="","",'Mapa final SI'!AH208)</f>
        <v/>
      </c>
      <c r="M205" s="357" t="str">
        <f>IF('Mapa final SI'!T208="","",'Mapa final SI'!T208)</f>
        <v/>
      </c>
      <c r="N205" s="428"/>
      <c r="O205" s="428"/>
      <c r="P205" s="428"/>
      <c r="Q205" s="429"/>
    </row>
    <row r="206" spans="1:17" ht="43.5" customHeight="1" x14ac:dyDescent="0.25">
      <c r="A206" s="118" t="s">
        <v>738</v>
      </c>
      <c r="B206" s="725"/>
      <c r="C206" s="727"/>
      <c r="D206" s="729"/>
      <c r="E206" s="727"/>
      <c r="F206" s="731"/>
      <c r="G206" s="731"/>
      <c r="H206" s="836"/>
      <c r="I206" s="356" t="str">
        <f>IF('Mapa final SI'!AC209="","",'Mapa final SI'!AC209)</f>
        <v/>
      </c>
      <c r="J206" s="356" t="str">
        <f>IF('Mapa final SI'!AE209="","",'Mapa final SI'!AE209)</f>
        <v/>
      </c>
      <c r="K206" s="356" t="str">
        <f t="shared" si="3"/>
        <v/>
      </c>
      <c r="L206" s="356" t="str">
        <f>IF('Mapa final SI'!AH209="","",'Mapa final SI'!AH209)</f>
        <v/>
      </c>
      <c r="M206" s="357" t="str">
        <f>IF('Mapa final SI'!T209="","",'Mapa final SI'!T209)</f>
        <v/>
      </c>
      <c r="N206" s="428"/>
      <c r="O206" s="428"/>
      <c r="P206" s="428"/>
      <c r="Q206" s="429"/>
    </row>
    <row r="207" spans="1:17" ht="43.5" customHeight="1" x14ac:dyDescent="0.25">
      <c r="A207" s="118" t="s">
        <v>739</v>
      </c>
      <c r="B207" s="725"/>
      <c r="C207" s="727"/>
      <c r="D207" s="729"/>
      <c r="E207" s="727"/>
      <c r="F207" s="731"/>
      <c r="G207" s="731"/>
      <c r="H207" s="836"/>
      <c r="I207" s="356" t="str">
        <f>IF('Mapa final SI'!AC210="","",'Mapa final SI'!AC210)</f>
        <v/>
      </c>
      <c r="J207" s="356" t="str">
        <f>IF('Mapa final SI'!AE210="","",'Mapa final SI'!AE210)</f>
        <v/>
      </c>
      <c r="K207" s="356" t="str">
        <f t="shared" si="3"/>
        <v/>
      </c>
      <c r="L207" s="356" t="str">
        <f>IF('Mapa final SI'!AH210="","",'Mapa final SI'!AH210)</f>
        <v/>
      </c>
      <c r="M207" s="357" t="str">
        <f>IF('Mapa final SI'!T210="","",'Mapa final SI'!T210)</f>
        <v/>
      </c>
      <c r="N207" s="428"/>
      <c r="O207" s="428"/>
      <c r="P207" s="428"/>
      <c r="Q207" s="429"/>
    </row>
    <row r="208" spans="1:17" ht="43.5" customHeight="1" x14ac:dyDescent="0.25">
      <c r="A208" s="118" t="s">
        <v>740</v>
      </c>
      <c r="B208" s="725"/>
      <c r="C208" s="727"/>
      <c r="D208" s="729"/>
      <c r="E208" s="727"/>
      <c r="F208" s="731"/>
      <c r="G208" s="731"/>
      <c r="H208" s="836"/>
      <c r="I208" s="356" t="str">
        <f>IF('Mapa final SI'!AC211="","",'Mapa final SI'!AC211)</f>
        <v/>
      </c>
      <c r="J208" s="356" t="str">
        <f>IF('Mapa final SI'!AE211="","",'Mapa final SI'!AE211)</f>
        <v/>
      </c>
      <c r="K208" s="356" t="str">
        <f t="shared" si="3"/>
        <v/>
      </c>
      <c r="L208" s="356" t="str">
        <f>IF('Mapa final SI'!AH211="","",'Mapa final SI'!AH211)</f>
        <v/>
      </c>
      <c r="M208" s="357" t="str">
        <f>IF('Mapa final SI'!T211="","",'Mapa final SI'!T211)</f>
        <v/>
      </c>
      <c r="N208" s="428"/>
      <c r="O208" s="428"/>
      <c r="P208" s="428"/>
      <c r="Q208" s="429"/>
    </row>
    <row r="209" spans="1:17" ht="43.5" customHeight="1" x14ac:dyDescent="0.25">
      <c r="A209" s="118" t="s">
        <v>741</v>
      </c>
      <c r="B209" s="725"/>
      <c r="C209" s="727"/>
      <c r="D209" s="729"/>
      <c r="E209" s="727"/>
      <c r="F209" s="731"/>
      <c r="G209" s="731"/>
      <c r="H209" s="836"/>
      <c r="I209" s="356" t="str">
        <f>IF('Mapa final SI'!AC212="","",'Mapa final SI'!AC212)</f>
        <v/>
      </c>
      <c r="J209" s="356" t="str">
        <f>IF('Mapa final SI'!AE212="","",'Mapa final SI'!AE212)</f>
        <v/>
      </c>
      <c r="K209" s="356" t="str">
        <f t="shared" si="3"/>
        <v/>
      </c>
      <c r="L209" s="356" t="str">
        <f>IF('Mapa final SI'!AH212="","",'Mapa final SI'!AH212)</f>
        <v/>
      </c>
      <c r="M209" s="357" t="str">
        <f>IF('Mapa final SI'!T212="","",'Mapa final SI'!T212)</f>
        <v/>
      </c>
      <c r="N209" s="428"/>
      <c r="O209" s="428"/>
      <c r="P209" s="428"/>
      <c r="Q209" s="429"/>
    </row>
    <row r="210" spans="1:17" ht="43.5" customHeight="1" x14ac:dyDescent="0.25">
      <c r="A210" s="118" t="s">
        <v>742</v>
      </c>
      <c r="B210" s="725"/>
      <c r="C210" s="727"/>
      <c r="D210" s="729"/>
      <c r="E210" s="727"/>
      <c r="F210" s="731"/>
      <c r="G210" s="731"/>
      <c r="H210" s="732"/>
      <c r="I210" s="356" t="str">
        <f>IF('Mapa final SI'!AC213="","",'Mapa final SI'!AC213)</f>
        <v/>
      </c>
      <c r="J210" s="356" t="str">
        <f>IF('Mapa final SI'!AE213="","",'Mapa final SI'!AE213)</f>
        <v/>
      </c>
      <c r="K210" s="356" t="str">
        <f t="shared" si="3"/>
        <v/>
      </c>
      <c r="L210" s="356" t="str">
        <f>IF('Mapa final SI'!AH213="","",'Mapa final SI'!AH213)</f>
        <v/>
      </c>
      <c r="M210" s="357" t="str">
        <f>IF('Mapa final SI'!T213="","",'Mapa final SI'!T213)</f>
        <v/>
      </c>
      <c r="N210" s="428"/>
      <c r="O210" s="428"/>
      <c r="P210" s="428"/>
      <c r="Q210" s="429"/>
    </row>
    <row r="211" spans="1:17" ht="43.5" customHeight="1" x14ac:dyDescent="0.25">
      <c r="A211" s="118" t="s">
        <v>743</v>
      </c>
      <c r="B211" s="724"/>
      <c r="C211" s="726" t="str">
        <f>IF('Mapa final SI'!G214="","",'Mapa final SI'!G214)</f>
        <v/>
      </c>
      <c r="D211" s="728"/>
      <c r="E211" s="726" t="str">
        <f>IF('Mapa final SI'!F214="","",'Mapa final SI'!F214)</f>
        <v/>
      </c>
      <c r="F211" s="730" t="str">
        <f>IF('Mapa final SI'!L214="","",'Mapa final SI'!L214)</f>
        <v/>
      </c>
      <c r="G211" s="730" t="str">
        <f>IF('Mapa final SI'!P214="","",'Mapa final SI'!P214)</f>
        <v/>
      </c>
      <c r="H211" s="83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6" t="str">
        <f>IF('Mapa final SI'!AC214="","",'Mapa final SI'!AC214)</f>
        <v/>
      </c>
      <c r="J211" s="356" t="str">
        <f>IF('Mapa final SI'!AE214="","",'Mapa final SI'!AE214)</f>
        <v/>
      </c>
      <c r="K211" s="356" t="str">
        <f t="shared" si="3"/>
        <v/>
      </c>
      <c r="L211" s="356" t="str">
        <f>IF('Mapa final SI'!AH214="","",'Mapa final SI'!AH214)</f>
        <v/>
      </c>
      <c r="M211" s="357" t="str">
        <f>IF('Mapa final SI'!T214="","",'Mapa final SI'!T214)</f>
        <v/>
      </c>
      <c r="N211" s="428"/>
      <c r="O211" s="428"/>
      <c r="P211" s="428"/>
      <c r="Q211" s="429"/>
    </row>
    <row r="212" spans="1:17" ht="43.5" customHeight="1" x14ac:dyDescent="0.25">
      <c r="A212" s="118" t="s">
        <v>744</v>
      </c>
      <c r="B212" s="725"/>
      <c r="C212" s="727"/>
      <c r="D212" s="729"/>
      <c r="E212" s="727"/>
      <c r="F212" s="731"/>
      <c r="G212" s="731"/>
      <c r="H212" s="836"/>
      <c r="I212" s="356" t="str">
        <f>IF('Mapa final SI'!AC215="","",'Mapa final SI'!AC215)</f>
        <v/>
      </c>
      <c r="J212" s="356" t="str">
        <f>IF('Mapa final SI'!AE215="","",'Mapa final SI'!AE215)</f>
        <v/>
      </c>
      <c r="K212" s="356" t="str">
        <f t="shared" si="3"/>
        <v/>
      </c>
      <c r="L212" s="356" t="str">
        <f>IF('Mapa final SI'!AH215="","",'Mapa final SI'!AH215)</f>
        <v/>
      </c>
      <c r="M212" s="357" t="str">
        <f>IF('Mapa final SI'!T215="","",'Mapa final SI'!T215)</f>
        <v/>
      </c>
      <c r="N212" s="428"/>
      <c r="O212" s="428"/>
      <c r="P212" s="428"/>
      <c r="Q212" s="429"/>
    </row>
    <row r="213" spans="1:17" ht="43.5" customHeight="1" x14ac:dyDescent="0.25">
      <c r="A213" s="118" t="s">
        <v>745</v>
      </c>
      <c r="B213" s="725"/>
      <c r="C213" s="727"/>
      <c r="D213" s="729"/>
      <c r="E213" s="727"/>
      <c r="F213" s="731"/>
      <c r="G213" s="731"/>
      <c r="H213" s="836"/>
      <c r="I213" s="356" t="str">
        <f>IF('Mapa final SI'!AC216="","",'Mapa final SI'!AC216)</f>
        <v/>
      </c>
      <c r="J213" s="356" t="str">
        <f>IF('Mapa final SI'!AE216="","",'Mapa final SI'!AE216)</f>
        <v/>
      </c>
      <c r="K213" s="356" t="str">
        <f t="shared" si="3"/>
        <v/>
      </c>
      <c r="L213" s="356" t="str">
        <f>IF('Mapa final SI'!AH216="","",'Mapa final SI'!AH216)</f>
        <v/>
      </c>
      <c r="M213" s="357" t="str">
        <f>IF('Mapa final SI'!T216="","",'Mapa final SI'!T216)</f>
        <v/>
      </c>
      <c r="N213" s="428"/>
      <c r="O213" s="428"/>
      <c r="P213" s="428"/>
      <c r="Q213" s="429"/>
    </row>
    <row r="214" spans="1:17" ht="43.5" customHeight="1" x14ac:dyDescent="0.25">
      <c r="A214" s="118" t="s">
        <v>746</v>
      </c>
      <c r="B214" s="725"/>
      <c r="C214" s="727"/>
      <c r="D214" s="729"/>
      <c r="E214" s="727"/>
      <c r="F214" s="731"/>
      <c r="G214" s="731"/>
      <c r="H214" s="836"/>
      <c r="I214" s="356" t="str">
        <f>IF('Mapa final SI'!AC217="","",'Mapa final SI'!AC217)</f>
        <v/>
      </c>
      <c r="J214" s="356" t="str">
        <f>IF('Mapa final SI'!AE217="","",'Mapa final SI'!AE217)</f>
        <v/>
      </c>
      <c r="K214" s="356" t="str">
        <f t="shared" si="3"/>
        <v/>
      </c>
      <c r="L214" s="356" t="str">
        <f>IF('Mapa final SI'!AH217="","",'Mapa final SI'!AH217)</f>
        <v/>
      </c>
      <c r="M214" s="357" t="str">
        <f>IF('Mapa final SI'!T217="","",'Mapa final SI'!T217)</f>
        <v/>
      </c>
      <c r="N214" s="428"/>
      <c r="O214" s="428"/>
      <c r="P214" s="428"/>
      <c r="Q214" s="429"/>
    </row>
    <row r="215" spans="1:17" ht="43.5" customHeight="1" x14ac:dyDescent="0.25">
      <c r="A215" s="118" t="s">
        <v>747</v>
      </c>
      <c r="B215" s="725"/>
      <c r="C215" s="727"/>
      <c r="D215" s="729"/>
      <c r="E215" s="727"/>
      <c r="F215" s="731"/>
      <c r="G215" s="731"/>
      <c r="H215" s="836"/>
      <c r="I215" s="356" t="str">
        <f>IF('Mapa final SI'!AC218="","",'Mapa final SI'!AC218)</f>
        <v/>
      </c>
      <c r="J215" s="356" t="str">
        <f>IF('Mapa final SI'!AE218="","",'Mapa final SI'!AE218)</f>
        <v/>
      </c>
      <c r="K215" s="356" t="str">
        <f t="shared" si="3"/>
        <v/>
      </c>
      <c r="L215" s="356" t="str">
        <f>IF('Mapa final SI'!AH218="","",'Mapa final SI'!AH218)</f>
        <v/>
      </c>
      <c r="M215" s="357" t="str">
        <f>IF('Mapa final SI'!T218="","",'Mapa final SI'!T218)</f>
        <v/>
      </c>
      <c r="N215" s="428"/>
      <c r="O215" s="428"/>
      <c r="P215" s="428"/>
      <c r="Q215" s="429"/>
    </row>
    <row r="216" spans="1:17" ht="43.5" customHeight="1" x14ac:dyDescent="0.25">
      <c r="A216" s="118" t="s">
        <v>748</v>
      </c>
      <c r="B216" s="725"/>
      <c r="C216" s="727"/>
      <c r="D216" s="729"/>
      <c r="E216" s="727"/>
      <c r="F216" s="731"/>
      <c r="G216" s="731"/>
      <c r="H216" s="732"/>
      <c r="I216" s="356" t="str">
        <f>IF('Mapa final SI'!AC219="","",'Mapa final SI'!AC219)</f>
        <v/>
      </c>
      <c r="J216" s="356" t="str">
        <f>IF('Mapa final SI'!AE219="","",'Mapa final SI'!AE219)</f>
        <v/>
      </c>
      <c r="K216" s="356" t="str">
        <f t="shared" si="3"/>
        <v/>
      </c>
      <c r="L216" s="356" t="str">
        <f>IF('Mapa final SI'!AH219="","",'Mapa final SI'!AH219)</f>
        <v/>
      </c>
      <c r="M216" s="357" t="str">
        <f>IF('Mapa final SI'!T219="","",'Mapa final SI'!T219)</f>
        <v/>
      </c>
      <c r="N216" s="428"/>
      <c r="O216" s="428"/>
      <c r="P216" s="428"/>
      <c r="Q216" s="429"/>
    </row>
    <row r="217" spans="1:17" ht="43.5" customHeight="1" x14ac:dyDescent="0.25">
      <c r="A217" s="118" t="s">
        <v>749</v>
      </c>
      <c r="B217" s="724"/>
      <c r="C217" s="726" t="str">
        <f>IF('Mapa final SI'!G220="","",'Mapa final SI'!G220)</f>
        <v/>
      </c>
      <c r="D217" s="728"/>
      <c r="E217" s="726" t="str">
        <f>IF('Mapa final SI'!F220="","",'Mapa final SI'!F220)</f>
        <v/>
      </c>
      <c r="F217" s="730" t="str">
        <f>IF('Mapa final SI'!L220="","",'Mapa final SI'!L220)</f>
        <v/>
      </c>
      <c r="G217" s="730" t="str">
        <f>IF('Mapa final SI'!P220="","",'Mapa final SI'!P220)</f>
        <v/>
      </c>
      <c r="H217" s="83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6" t="str">
        <f>IF('Mapa final SI'!AC220="","",'Mapa final SI'!AC220)</f>
        <v/>
      </c>
      <c r="J217" s="356" t="str">
        <f>IF('Mapa final SI'!AE220="","",'Mapa final SI'!AE220)</f>
        <v/>
      </c>
      <c r="K217" s="356" t="str">
        <f t="shared" si="3"/>
        <v/>
      </c>
      <c r="L217" s="356" t="str">
        <f>IF('Mapa final SI'!AH220="","",'Mapa final SI'!AH220)</f>
        <v/>
      </c>
      <c r="M217" s="357" t="str">
        <f>IF('Mapa final SI'!T220="","",'Mapa final SI'!T220)</f>
        <v/>
      </c>
      <c r="N217" s="428"/>
      <c r="O217" s="428"/>
      <c r="P217" s="428"/>
      <c r="Q217" s="429"/>
    </row>
    <row r="218" spans="1:17" ht="43.5" customHeight="1" x14ac:dyDescent="0.25">
      <c r="A218" s="118" t="s">
        <v>750</v>
      </c>
      <c r="B218" s="725"/>
      <c r="C218" s="727"/>
      <c r="D218" s="729"/>
      <c r="E218" s="727"/>
      <c r="F218" s="731"/>
      <c r="G218" s="731"/>
      <c r="H218" s="836"/>
      <c r="I218" s="356" t="str">
        <f>IF('Mapa final SI'!AC221="","",'Mapa final SI'!AC221)</f>
        <v/>
      </c>
      <c r="J218" s="356" t="str">
        <f>IF('Mapa final SI'!AE221="","",'Mapa final SI'!AE221)</f>
        <v/>
      </c>
      <c r="K218" s="356" t="str">
        <f t="shared" si="3"/>
        <v/>
      </c>
      <c r="L218" s="356" t="str">
        <f>IF('Mapa final SI'!AH221="","",'Mapa final SI'!AH221)</f>
        <v/>
      </c>
      <c r="M218" s="357" t="str">
        <f>IF('Mapa final SI'!T221="","",'Mapa final SI'!T221)</f>
        <v/>
      </c>
      <c r="N218" s="428"/>
      <c r="O218" s="428"/>
      <c r="P218" s="428"/>
      <c r="Q218" s="429"/>
    </row>
    <row r="219" spans="1:17" ht="43.5" customHeight="1" x14ac:dyDescent="0.25">
      <c r="A219" s="118" t="s">
        <v>751</v>
      </c>
      <c r="B219" s="725"/>
      <c r="C219" s="727"/>
      <c r="D219" s="729"/>
      <c r="E219" s="727"/>
      <c r="F219" s="731"/>
      <c r="G219" s="731"/>
      <c r="H219" s="836"/>
      <c r="I219" s="356" t="str">
        <f>IF('Mapa final SI'!AC222="","",'Mapa final SI'!AC222)</f>
        <v/>
      </c>
      <c r="J219" s="356" t="str">
        <f>IF('Mapa final SI'!AE222="","",'Mapa final SI'!AE222)</f>
        <v/>
      </c>
      <c r="K219" s="356" t="str">
        <f t="shared" si="3"/>
        <v/>
      </c>
      <c r="L219" s="356" t="str">
        <f>IF('Mapa final SI'!AH222="","",'Mapa final SI'!AH222)</f>
        <v/>
      </c>
      <c r="M219" s="357" t="str">
        <f>IF('Mapa final SI'!T222="","",'Mapa final SI'!T222)</f>
        <v/>
      </c>
      <c r="N219" s="428"/>
      <c r="O219" s="428"/>
      <c r="P219" s="428"/>
      <c r="Q219" s="429"/>
    </row>
    <row r="220" spans="1:17" ht="43.5" customHeight="1" x14ac:dyDescent="0.25">
      <c r="A220" s="118" t="s">
        <v>752</v>
      </c>
      <c r="B220" s="725"/>
      <c r="C220" s="727"/>
      <c r="D220" s="729"/>
      <c r="E220" s="727"/>
      <c r="F220" s="731"/>
      <c r="G220" s="731"/>
      <c r="H220" s="836"/>
      <c r="I220" s="356" t="str">
        <f>IF('Mapa final SI'!AC223="","",'Mapa final SI'!AC223)</f>
        <v/>
      </c>
      <c r="J220" s="356" t="str">
        <f>IF('Mapa final SI'!AE223="","",'Mapa final SI'!AE223)</f>
        <v/>
      </c>
      <c r="K220" s="356" t="str">
        <f t="shared" si="3"/>
        <v/>
      </c>
      <c r="L220" s="356" t="str">
        <f>IF('Mapa final SI'!AH223="","",'Mapa final SI'!AH223)</f>
        <v/>
      </c>
      <c r="M220" s="357" t="str">
        <f>IF('Mapa final SI'!T223="","",'Mapa final SI'!T223)</f>
        <v/>
      </c>
      <c r="N220" s="428"/>
      <c r="O220" s="428"/>
      <c r="P220" s="428"/>
      <c r="Q220" s="429"/>
    </row>
    <row r="221" spans="1:17" ht="43.5" customHeight="1" x14ac:dyDescent="0.25">
      <c r="A221" s="118" t="s">
        <v>753</v>
      </c>
      <c r="B221" s="725"/>
      <c r="C221" s="727"/>
      <c r="D221" s="729"/>
      <c r="E221" s="727"/>
      <c r="F221" s="731"/>
      <c r="G221" s="731"/>
      <c r="H221" s="836"/>
      <c r="I221" s="356" t="str">
        <f>IF('Mapa final SI'!AC224="","",'Mapa final SI'!AC224)</f>
        <v/>
      </c>
      <c r="J221" s="356" t="str">
        <f>IF('Mapa final SI'!AE224="","",'Mapa final SI'!AE224)</f>
        <v/>
      </c>
      <c r="K221" s="356" t="str">
        <f t="shared" si="3"/>
        <v/>
      </c>
      <c r="L221" s="356" t="str">
        <f>IF('Mapa final SI'!AH224="","",'Mapa final SI'!AH224)</f>
        <v/>
      </c>
      <c r="M221" s="357" t="str">
        <f>IF('Mapa final SI'!T224="","",'Mapa final SI'!T224)</f>
        <v/>
      </c>
      <c r="N221" s="428"/>
      <c r="O221" s="428"/>
      <c r="P221" s="428"/>
      <c r="Q221" s="429"/>
    </row>
    <row r="222" spans="1:17" ht="43.5" customHeight="1" x14ac:dyDescent="0.25">
      <c r="A222" s="118" t="s">
        <v>754</v>
      </c>
      <c r="B222" s="725"/>
      <c r="C222" s="727"/>
      <c r="D222" s="729"/>
      <c r="E222" s="727"/>
      <c r="F222" s="731"/>
      <c r="G222" s="731"/>
      <c r="H222" s="732"/>
      <c r="I222" s="356" t="str">
        <f>IF('Mapa final SI'!AC225="","",'Mapa final SI'!AC225)</f>
        <v/>
      </c>
      <c r="J222" s="356" t="str">
        <f>IF('Mapa final SI'!AE225="","",'Mapa final SI'!AE225)</f>
        <v/>
      </c>
      <c r="K222" s="356" t="str">
        <f t="shared" si="3"/>
        <v/>
      </c>
      <c r="L222" s="356" t="str">
        <f>IF('Mapa final SI'!AH225="","",'Mapa final SI'!AH225)</f>
        <v/>
      </c>
      <c r="M222" s="357" t="str">
        <f>IF('Mapa final SI'!T225="","",'Mapa final SI'!T225)</f>
        <v/>
      </c>
      <c r="N222" s="428"/>
      <c r="O222" s="428"/>
      <c r="P222" s="428"/>
      <c r="Q222" s="429"/>
    </row>
    <row r="223" spans="1:17" ht="43.5" customHeight="1" x14ac:dyDescent="0.25">
      <c r="A223" s="118" t="s">
        <v>755</v>
      </c>
      <c r="B223" s="724"/>
      <c r="C223" s="726" t="str">
        <f>IF('Mapa final SI'!G226="","",'Mapa final SI'!G226)</f>
        <v/>
      </c>
      <c r="D223" s="728"/>
      <c r="E223" s="726" t="str">
        <f>IF('Mapa final SI'!F226="","",'Mapa final SI'!F226)</f>
        <v/>
      </c>
      <c r="F223" s="730" t="str">
        <f>IF('Mapa final SI'!L226="","",'Mapa final SI'!L226)</f>
        <v/>
      </c>
      <c r="G223" s="730" t="str">
        <f>IF('Mapa final SI'!P226="","",'Mapa final SI'!P226)</f>
        <v/>
      </c>
      <c r="H223" s="83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6" t="str">
        <f>IF('Mapa final SI'!AC226="","",'Mapa final SI'!AC226)</f>
        <v/>
      </c>
      <c r="J223" s="356" t="str">
        <f>IF('Mapa final SI'!AE226="","",'Mapa final SI'!AE226)</f>
        <v/>
      </c>
      <c r="K223" s="356" t="str">
        <f t="shared" si="3"/>
        <v/>
      </c>
      <c r="L223" s="356" t="str">
        <f>IF('Mapa final SI'!AH226="","",'Mapa final SI'!AH226)</f>
        <v/>
      </c>
      <c r="M223" s="357" t="str">
        <f>IF('Mapa final SI'!T226="","",'Mapa final SI'!T226)</f>
        <v/>
      </c>
      <c r="N223" s="428"/>
      <c r="O223" s="428"/>
      <c r="P223" s="428"/>
      <c r="Q223" s="429"/>
    </row>
    <row r="224" spans="1:17" ht="43.5" customHeight="1" x14ac:dyDescent="0.25">
      <c r="A224" s="118" t="s">
        <v>756</v>
      </c>
      <c r="B224" s="725"/>
      <c r="C224" s="727"/>
      <c r="D224" s="729"/>
      <c r="E224" s="727"/>
      <c r="F224" s="731"/>
      <c r="G224" s="731"/>
      <c r="H224" s="836"/>
      <c r="I224" s="356" t="str">
        <f>IF('Mapa final SI'!AC227="","",'Mapa final SI'!AC227)</f>
        <v/>
      </c>
      <c r="J224" s="356" t="str">
        <f>IF('Mapa final SI'!AE227="","",'Mapa final SI'!AE227)</f>
        <v/>
      </c>
      <c r="K224" s="356" t="str">
        <f t="shared" si="3"/>
        <v/>
      </c>
      <c r="L224" s="356" t="str">
        <f>IF('Mapa final SI'!AH227="","",'Mapa final SI'!AH227)</f>
        <v/>
      </c>
      <c r="M224" s="357" t="str">
        <f>IF('Mapa final SI'!T227="","",'Mapa final SI'!T227)</f>
        <v/>
      </c>
      <c r="N224" s="428"/>
      <c r="O224" s="428"/>
      <c r="P224" s="428"/>
      <c r="Q224" s="429"/>
    </row>
    <row r="225" spans="1:17" ht="43.5" customHeight="1" x14ac:dyDescent="0.25">
      <c r="A225" s="118" t="s">
        <v>757</v>
      </c>
      <c r="B225" s="725"/>
      <c r="C225" s="727"/>
      <c r="D225" s="729"/>
      <c r="E225" s="727"/>
      <c r="F225" s="731"/>
      <c r="G225" s="731"/>
      <c r="H225" s="836"/>
      <c r="I225" s="356" t="str">
        <f>IF('Mapa final SI'!AC228="","",'Mapa final SI'!AC228)</f>
        <v/>
      </c>
      <c r="J225" s="356" t="str">
        <f>IF('Mapa final SI'!AE228="","",'Mapa final SI'!AE228)</f>
        <v/>
      </c>
      <c r="K225" s="356" t="str">
        <f t="shared" si="3"/>
        <v/>
      </c>
      <c r="L225" s="356" t="str">
        <f>IF('Mapa final SI'!AH228="","",'Mapa final SI'!AH228)</f>
        <v/>
      </c>
      <c r="M225" s="357" t="str">
        <f>IF('Mapa final SI'!T228="","",'Mapa final SI'!T228)</f>
        <v/>
      </c>
      <c r="N225" s="428"/>
      <c r="O225" s="428"/>
      <c r="P225" s="428"/>
      <c r="Q225" s="429"/>
    </row>
    <row r="226" spans="1:17" ht="43.5" customHeight="1" x14ac:dyDescent="0.25">
      <c r="A226" s="118" t="s">
        <v>758</v>
      </c>
      <c r="B226" s="725"/>
      <c r="C226" s="727"/>
      <c r="D226" s="729"/>
      <c r="E226" s="727"/>
      <c r="F226" s="731"/>
      <c r="G226" s="731"/>
      <c r="H226" s="836"/>
      <c r="I226" s="356" t="str">
        <f>IF('Mapa final SI'!AC229="","",'Mapa final SI'!AC229)</f>
        <v/>
      </c>
      <c r="J226" s="356" t="str">
        <f>IF('Mapa final SI'!AE229="","",'Mapa final SI'!AE229)</f>
        <v/>
      </c>
      <c r="K226" s="356" t="str">
        <f t="shared" si="3"/>
        <v/>
      </c>
      <c r="L226" s="356" t="str">
        <f>IF('Mapa final SI'!AH229="","",'Mapa final SI'!AH229)</f>
        <v/>
      </c>
      <c r="M226" s="357" t="str">
        <f>IF('Mapa final SI'!T229="","",'Mapa final SI'!T229)</f>
        <v/>
      </c>
      <c r="N226" s="428"/>
      <c r="O226" s="428"/>
      <c r="P226" s="428"/>
      <c r="Q226" s="429"/>
    </row>
    <row r="227" spans="1:17" ht="43.5" customHeight="1" x14ac:dyDescent="0.25">
      <c r="A227" s="118" t="s">
        <v>759</v>
      </c>
      <c r="B227" s="725"/>
      <c r="C227" s="727"/>
      <c r="D227" s="729"/>
      <c r="E227" s="727"/>
      <c r="F227" s="731"/>
      <c r="G227" s="731"/>
      <c r="H227" s="836"/>
      <c r="I227" s="356" t="str">
        <f>IF('Mapa final SI'!AC230="","",'Mapa final SI'!AC230)</f>
        <v/>
      </c>
      <c r="J227" s="356" t="str">
        <f>IF('Mapa final SI'!AE230="","",'Mapa final SI'!AE230)</f>
        <v/>
      </c>
      <c r="K227" s="356" t="str">
        <f t="shared" si="3"/>
        <v/>
      </c>
      <c r="L227" s="356" t="str">
        <f>IF('Mapa final SI'!AH230="","",'Mapa final SI'!AH230)</f>
        <v/>
      </c>
      <c r="M227" s="357" t="str">
        <f>IF('Mapa final SI'!T230="","",'Mapa final SI'!T230)</f>
        <v/>
      </c>
      <c r="N227" s="428"/>
      <c r="O227" s="428"/>
      <c r="P227" s="428"/>
      <c r="Q227" s="429"/>
    </row>
    <row r="228" spans="1:17" ht="43.5" customHeight="1" x14ac:dyDescent="0.25">
      <c r="A228" s="118" t="s">
        <v>760</v>
      </c>
      <c r="B228" s="725"/>
      <c r="C228" s="727"/>
      <c r="D228" s="729"/>
      <c r="E228" s="727"/>
      <c r="F228" s="731"/>
      <c r="G228" s="731"/>
      <c r="H228" s="732"/>
      <c r="I228" s="356" t="str">
        <f>IF('Mapa final SI'!AC231="","",'Mapa final SI'!AC231)</f>
        <v/>
      </c>
      <c r="J228" s="356" t="str">
        <f>IF('Mapa final SI'!AE231="","",'Mapa final SI'!AE231)</f>
        <v/>
      </c>
      <c r="K228" s="356" t="str">
        <f t="shared" si="3"/>
        <v/>
      </c>
      <c r="L228" s="356" t="str">
        <f>IF('Mapa final SI'!AH231="","",'Mapa final SI'!AH231)</f>
        <v/>
      </c>
      <c r="M228" s="357" t="str">
        <f>IF('Mapa final SI'!T231="","",'Mapa final SI'!T231)</f>
        <v/>
      </c>
      <c r="N228" s="428"/>
      <c r="O228" s="428"/>
      <c r="P228" s="428"/>
      <c r="Q228" s="429"/>
    </row>
    <row r="229" spans="1:17" ht="43.5" customHeight="1" x14ac:dyDescent="0.25">
      <c r="A229" s="118" t="s">
        <v>761</v>
      </c>
      <c r="B229" s="724"/>
      <c r="C229" s="726" t="str">
        <f>IF('Mapa final SI'!G232="","",'Mapa final SI'!G232)</f>
        <v/>
      </c>
      <c r="D229" s="728"/>
      <c r="E229" s="726" t="str">
        <f>IF('Mapa final SI'!F232="","",'Mapa final SI'!F232)</f>
        <v/>
      </c>
      <c r="F229" s="730" t="str">
        <f>IF('Mapa final SI'!L232="","",'Mapa final SI'!L232)</f>
        <v/>
      </c>
      <c r="G229" s="730" t="str">
        <f>IF('Mapa final SI'!P232="","",'Mapa final SI'!P232)</f>
        <v/>
      </c>
      <c r="H229" s="83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6" t="str">
        <f>IF('Mapa final SI'!AC232="","",'Mapa final SI'!AC232)</f>
        <v/>
      </c>
      <c r="J229" s="356" t="str">
        <f>IF('Mapa final SI'!AE232="","",'Mapa final SI'!AE232)</f>
        <v/>
      </c>
      <c r="K229" s="356" t="str">
        <f t="shared" si="3"/>
        <v/>
      </c>
      <c r="L229" s="356" t="str">
        <f>IF('Mapa final SI'!AH232="","",'Mapa final SI'!AH232)</f>
        <v/>
      </c>
      <c r="M229" s="357" t="str">
        <f>IF('Mapa final SI'!T232="","",'Mapa final SI'!T232)</f>
        <v/>
      </c>
      <c r="N229" s="428"/>
      <c r="O229" s="428"/>
      <c r="P229" s="428"/>
      <c r="Q229" s="429"/>
    </row>
    <row r="230" spans="1:17" ht="43.5" customHeight="1" x14ac:dyDescent="0.25">
      <c r="A230" s="118" t="s">
        <v>762</v>
      </c>
      <c r="B230" s="725"/>
      <c r="C230" s="727"/>
      <c r="D230" s="729"/>
      <c r="E230" s="727"/>
      <c r="F230" s="731"/>
      <c r="G230" s="731"/>
      <c r="H230" s="836"/>
      <c r="I230" s="356" t="str">
        <f>IF('Mapa final SI'!AC233="","",'Mapa final SI'!AC233)</f>
        <v/>
      </c>
      <c r="J230" s="356" t="str">
        <f>IF('Mapa final SI'!AE233="","",'Mapa final SI'!AE233)</f>
        <v/>
      </c>
      <c r="K230" s="356" t="str">
        <f t="shared" si="3"/>
        <v/>
      </c>
      <c r="L230" s="356" t="str">
        <f>IF('Mapa final SI'!AH233="","",'Mapa final SI'!AH233)</f>
        <v/>
      </c>
      <c r="M230" s="357" t="str">
        <f>IF('Mapa final SI'!T233="","",'Mapa final SI'!T233)</f>
        <v/>
      </c>
      <c r="N230" s="428"/>
      <c r="O230" s="428"/>
      <c r="P230" s="428"/>
      <c r="Q230" s="429"/>
    </row>
    <row r="231" spans="1:17" ht="43.5" customHeight="1" x14ac:dyDescent="0.25">
      <c r="A231" s="118" t="s">
        <v>763</v>
      </c>
      <c r="B231" s="725"/>
      <c r="C231" s="727"/>
      <c r="D231" s="729"/>
      <c r="E231" s="727"/>
      <c r="F231" s="731"/>
      <c r="G231" s="731"/>
      <c r="H231" s="836"/>
      <c r="I231" s="356" t="str">
        <f>IF('Mapa final SI'!AC234="","",'Mapa final SI'!AC234)</f>
        <v/>
      </c>
      <c r="J231" s="356" t="str">
        <f>IF('Mapa final SI'!AE234="","",'Mapa final SI'!AE234)</f>
        <v/>
      </c>
      <c r="K231" s="356" t="str">
        <f t="shared" si="3"/>
        <v/>
      </c>
      <c r="L231" s="356" t="str">
        <f>IF('Mapa final SI'!AH234="","",'Mapa final SI'!AH234)</f>
        <v/>
      </c>
      <c r="M231" s="357" t="str">
        <f>IF('Mapa final SI'!T234="","",'Mapa final SI'!T234)</f>
        <v/>
      </c>
      <c r="N231" s="428"/>
      <c r="O231" s="428"/>
      <c r="P231" s="428"/>
      <c r="Q231" s="429"/>
    </row>
    <row r="232" spans="1:17" ht="43.5" customHeight="1" x14ac:dyDescent="0.25">
      <c r="A232" s="118" t="s">
        <v>764</v>
      </c>
      <c r="B232" s="725"/>
      <c r="C232" s="727"/>
      <c r="D232" s="729"/>
      <c r="E232" s="727"/>
      <c r="F232" s="731"/>
      <c r="G232" s="731"/>
      <c r="H232" s="836"/>
      <c r="I232" s="356" t="str">
        <f>IF('Mapa final SI'!AC235="","",'Mapa final SI'!AC235)</f>
        <v/>
      </c>
      <c r="J232" s="356" t="str">
        <f>IF('Mapa final SI'!AE235="","",'Mapa final SI'!AE235)</f>
        <v/>
      </c>
      <c r="K232" s="356" t="str">
        <f t="shared" si="3"/>
        <v/>
      </c>
      <c r="L232" s="356" t="str">
        <f>IF('Mapa final SI'!AH235="","",'Mapa final SI'!AH235)</f>
        <v/>
      </c>
      <c r="M232" s="357" t="str">
        <f>IF('Mapa final SI'!T235="","",'Mapa final SI'!T235)</f>
        <v/>
      </c>
      <c r="N232" s="428"/>
      <c r="O232" s="428"/>
      <c r="P232" s="428"/>
      <c r="Q232" s="429"/>
    </row>
    <row r="233" spans="1:17" ht="43.5" customHeight="1" x14ac:dyDescent="0.25">
      <c r="A233" s="118" t="s">
        <v>765</v>
      </c>
      <c r="B233" s="725"/>
      <c r="C233" s="727"/>
      <c r="D233" s="729"/>
      <c r="E233" s="727"/>
      <c r="F233" s="731"/>
      <c r="G233" s="731"/>
      <c r="H233" s="836"/>
      <c r="I233" s="356" t="str">
        <f>IF('Mapa final SI'!AC236="","",'Mapa final SI'!AC236)</f>
        <v/>
      </c>
      <c r="J233" s="356" t="str">
        <f>IF('Mapa final SI'!AE236="","",'Mapa final SI'!AE236)</f>
        <v/>
      </c>
      <c r="K233" s="356" t="str">
        <f t="shared" si="3"/>
        <v/>
      </c>
      <c r="L233" s="356" t="str">
        <f>IF('Mapa final SI'!AH236="","",'Mapa final SI'!AH236)</f>
        <v/>
      </c>
      <c r="M233" s="357" t="str">
        <f>IF('Mapa final SI'!T236="","",'Mapa final SI'!T236)</f>
        <v/>
      </c>
      <c r="N233" s="428"/>
      <c r="O233" s="428"/>
      <c r="P233" s="428"/>
      <c r="Q233" s="429"/>
    </row>
    <row r="234" spans="1:17" ht="43.5" customHeight="1" x14ac:dyDescent="0.25">
      <c r="A234" s="118" t="s">
        <v>766</v>
      </c>
      <c r="B234" s="725"/>
      <c r="C234" s="727"/>
      <c r="D234" s="729"/>
      <c r="E234" s="727"/>
      <c r="F234" s="731"/>
      <c r="G234" s="731"/>
      <c r="H234" s="732"/>
      <c r="I234" s="356" t="str">
        <f>IF('Mapa final SI'!AC237="","",'Mapa final SI'!AC237)</f>
        <v/>
      </c>
      <c r="J234" s="356" t="str">
        <f>IF('Mapa final SI'!AE237="","",'Mapa final SI'!AE237)</f>
        <v/>
      </c>
      <c r="K234" s="356" t="str">
        <f t="shared" si="3"/>
        <v/>
      </c>
      <c r="L234" s="356" t="str">
        <f>IF('Mapa final SI'!AH237="","",'Mapa final SI'!AH237)</f>
        <v/>
      </c>
      <c r="M234" s="357" t="str">
        <f>IF('Mapa final SI'!T237="","",'Mapa final SI'!T237)</f>
        <v/>
      </c>
      <c r="N234" s="428"/>
      <c r="O234" s="428"/>
      <c r="P234" s="428"/>
      <c r="Q234" s="429"/>
    </row>
    <row r="235" spans="1:17" ht="43.5" customHeight="1" x14ac:dyDescent="0.25">
      <c r="A235" s="118" t="s">
        <v>767</v>
      </c>
      <c r="B235" s="724"/>
      <c r="C235" s="726" t="str">
        <f>IF('Mapa final SI'!G238="","",'Mapa final SI'!G238)</f>
        <v/>
      </c>
      <c r="D235" s="728"/>
      <c r="E235" s="726" t="str">
        <f>IF('Mapa final SI'!F238="","",'Mapa final SI'!F238)</f>
        <v/>
      </c>
      <c r="F235" s="730" t="str">
        <f>IF('Mapa final SI'!L238="","",'Mapa final SI'!L238)</f>
        <v/>
      </c>
      <c r="G235" s="730" t="str">
        <f>IF('Mapa final SI'!P238="","",'Mapa final SI'!P238)</f>
        <v/>
      </c>
      <c r="H235" s="83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6" t="str">
        <f>IF('Mapa final SI'!AC238="","",'Mapa final SI'!AC238)</f>
        <v/>
      </c>
      <c r="J235" s="356" t="str">
        <f>IF('Mapa final SI'!AE238="","",'Mapa final SI'!AE238)</f>
        <v/>
      </c>
      <c r="K235" s="356" t="str">
        <f t="shared" si="3"/>
        <v/>
      </c>
      <c r="L235" s="356" t="str">
        <f>IF('Mapa final SI'!AH238="","",'Mapa final SI'!AH238)</f>
        <v/>
      </c>
      <c r="M235" s="357" t="str">
        <f>IF('Mapa final SI'!T238="","",'Mapa final SI'!T238)</f>
        <v/>
      </c>
      <c r="N235" s="428"/>
      <c r="O235" s="428"/>
      <c r="P235" s="428"/>
      <c r="Q235" s="429"/>
    </row>
    <row r="236" spans="1:17" ht="43.5" customHeight="1" x14ac:dyDescent="0.25">
      <c r="A236" s="118" t="s">
        <v>768</v>
      </c>
      <c r="B236" s="725"/>
      <c r="C236" s="727"/>
      <c r="D236" s="729"/>
      <c r="E236" s="727"/>
      <c r="F236" s="731"/>
      <c r="G236" s="731"/>
      <c r="H236" s="836"/>
      <c r="I236" s="356" t="str">
        <f>IF('Mapa final SI'!AC239="","",'Mapa final SI'!AC239)</f>
        <v/>
      </c>
      <c r="J236" s="356" t="str">
        <f>IF('Mapa final SI'!AE239="","",'Mapa final SI'!AE239)</f>
        <v/>
      </c>
      <c r="K236" s="356" t="str">
        <f t="shared" si="3"/>
        <v/>
      </c>
      <c r="L236" s="356" t="str">
        <f>IF('Mapa final SI'!AH239="","",'Mapa final SI'!AH239)</f>
        <v/>
      </c>
      <c r="M236" s="357" t="str">
        <f>IF('Mapa final SI'!T239="","",'Mapa final SI'!T239)</f>
        <v/>
      </c>
      <c r="N236" s="428"/>
      <c r="O236" s="428"/>
      <c r="P236" s="428"/>
      <c r="Q236" s="429"/>
    </row>
    <row r="237" spans="1:17" ht="43.5" customHeight="1" x14ac:dyDescent="0.25">
      <c r="A237" s="118" t="s">
        <v>769</v>
      </c>
      <c r="B237" s="725"/>
      <c r="C237" s="727"/>
      <c r="D237" s="729"/>
      <c r="E237" s="727"/>
      <c r="F237" s="731"/>
      <c r="G237" s="731"/>
      <c r="H237" s="836"/>
      <c r="I237" s="356" t="str">
        <f>IF('Mapa final SI'!AC240="","",'Mapa final SI'!AC240)</f>
        <v/>
      </c>
      <c r="J237" s="356" t="str">
        <f>IF('Mapa final SI'!AE240="","",'Mapa final SI'!AE240)</f>
        <v/>
      </c>
      <c r="K237" s="356" t="str">
        <f t="shared" si="3"/>
        <v/>
      </c>
      <c r="L237" s="356" t="str">
        <f>IF('Mapa final SI'!AH240="","",'Mapa final SI'!AH240)</f>
        <v/>
      </c>
      <c r="M237" s="357" t="str">
        <f>IF('Mapa final SI'!T240="","",'Mapa final SI'!T240)</f>
        <v/>
      </c>
      <c r="N237" s="428"/>
      <c r="O237" s="428"/>
      <c r="P237" s="428"/>
      <c r="Q237" s="429"/>
    </row>
    <row r="238" spans="1:17" ht="43.5" customHeight="1" x14ac:dyDescent="0.25">
      <c r="A238" s="118" t="s">
        <v>770</v>
      </c>
      <c r="B238" s="725"/>
      <c r="C238" s="727"/>
      <c r="D238" s="729"/>
      <c r="E238" s="727"/>
      <c r="F238" s="731"/>
      <c r="G238" s="731"/>
      <c r="H238" s="836"/>
      <c r="I238" s="356" t="str">
        <f>IF('Mapa final SI'!AC241="","",'Mapa final SI'!AC241)</f>
        <v/>
      </c>
      <c r="J238" s="356" t="str">
        <f>IF('Mapa final SI'!AE241="","",'Mapa final SI'!AE241)</f>
        <v/>
      </c>
      <c r="K238" s="356" t="str">
        <f t="shared" si="3"/>
        <v/>
      </c>
      <c r="L238" s="356" t="str">
        <f>IF('Mapa final SI'!AH241="","",'Mapa final SI'!AH241)</f>
        <v/>
      </c>
      <c r="M238" s="357" t="str">
        <f>IF('Mapa final SI'!T241="","",'Mapa final SI'!T241)</f>
        <v/>
      </c>
      <c r="N238" s="428"/>
      <c r="O238" s="428"/>
      <c r="P238" s="428"/>
      <c r="Q238" s="429"/>
    </row>
    <row r="239" spans="1:17" ht="43.5" customHeight="1" x14ac:dyDescent="0.25">
      <c r="A239" s="118" t="s">
        <v>771</v>
      </c>
      <c r="B239" s="725"/>
      <c r="C239" s="727"/>
      <c r="D239" s="729"/>
      <c r="E239" s="727"/>
      <c r="F239" s="731"/>
      <c r="G239" s="731"/>
      <c r="H239" s="836"/>
      <c r="I239" s="356" t="str">
        <f>IF('Mapa final SI'!AC242="","",'Mapa final SI'!AC242)</f>
        <v/>
      </c>
      <c r="J239" s="356" t="str">
        <f>IF('Mapa final SI'!AE242="","",'Mapa final SI'!AE242)</f>
        <v/>
      </c>
      <c r="K239" s="356" t="str">
        <f t="shared" si="3"/>
        <v/>
      </c>
      <c r="L239" s="356" t="str">
        <f>IF('Mapa final SI'!AH242="","",'Mapa final SI'!AH242)</f>
        <v/>
      </c>
      <c r="M239" s="357" t="str">
        <f>IF('Mapa final SI'!T242="","",'Mapa final SI'!T242)</f>
        <v/>
      </c>
      <c r="N239" s="428"/>
      <c r="O239" s="428"/>
      <c r="P239" s="428"/>
      <c r="Q239" s="429"/>
    </row>
    <row r="240" spans="1:17" ht="43.5" customHeight="1" x14ac:dyDescent="0.25">
      <c r="A240" s="118" t="s">
        <v>772</v>
      </c>
      <c r="B240" s="725"/>
      <c r="C240" s="727"/>
      <c r="D240" s="729"/>
      <c r="E240" s="727"/>
      <c r="F240" s="731"/>
      <c r="G240" s="731"/>
      <c r="H240" s="732"/>
      <c r="I240" s="356" t="str">
        <f>IF('Mapa final SI'!AC243="","",'Mapa final SI'!AC243)</f>
        <v/>
      </c>
      <c r="J240" s="356" t="str">
        <f>IF('Mapa final SI'!AE243="","",'Mapa final SI'!AE243)</f>
        <v/>
      </c>
      <c r="K240" s="356" t="str">
        <f t="shared" si="3"/>
        <v/>
      </c>
      <c r="L240" s="356" t="str">
        <f>IF('Mapa final SI'!AH243="","",'Mapa final SI'!AH243)</f>
        <v/>
      </c>
      <c r="M240" s="357" t="str">
        <f>IF('Mapa final SI'!T243="","",'Mapa final SI'!T243)</f>
        <v/>
      </c>
      <c r="N240" s="428"/>
      <c r="O240" s="428"/>
      <c r="P240" s="428"/>
      <c r="Q240" s="429"/>
    </row>
    <row r="241" spans="1:17" ht="43.5" customHeight="1" x14ac:dyDescent="0.25">
      <c r="A241" s="118" t="s">
        <v>773</v>
      </c>
      <c r="B241" s="724"/>
      <c r="C241" s="726" t="str">
        <f>IF('Mapa final SI'!G244="","",'Mapa final SI'!G244)</f>
        <v/>
      </c>
      <c r="D241" s="728"/>
      <c r="E241" s="726" t="str">
        <f>IF('Mapa final SI'!F244="","",'Mapa final SI'!F244)</f>
        <v/>
      </c>
      <c r="F241" s="730" t="str">
        <f>IF('Mapa final SI'!L244="","",'Mapa final SI'!L244)</f>
        <v/>
      </c>
      <c r="G241" s="730" t="str">
        <f>IF('Mapa final SI'!P244="","",'Mapa final SI'!P244)</f>
        <v/>
      </c>
      <c r="H241" s="83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6" t="str">
        <f>IF('Mapa final SI'!AC244="","",'Mapa final SI'!AC244)</f>
        <v/>
      </c>
      <c r="J241" s="356" t="str">
        <f>IF('Mapa final SI'!AE244="","",'Mapa final SI'!AE244)</f>
        <v/>
      </c>
      <c r="K241" s="356" t="str">
        <f t="shared" si="3"/>
        <v/>
      </c>
      <c r="L241" s="356" t="str">
        <f>IF('Mapa final SI'!AH244="","",'Mapa final SI'!AH244)</f>
        <v/>
      </c>
      <c r="M241" s="357" t="str">
        <f>IF('Mapa final SI'!T244="","",'Mapa final SI'!T244)</f>
        <v/>
      </c>
      <c r="N241" s="428"/>
      <c r="O241" s="428"/>
      <c r="P241" s="428"/>
      <c r="Q241" s="429"/>
    </row>
    <row r="242" spans="1:17" ht="43.5" customHeight="1" x14ac:dyDescent="0.25">
      <c r="A242" s="118" t="s">
        <v>774</v>
      </c>
      <c r="B242" s="725"/>
      <c r="C242" s="727"/>
      <c r="D242" s="729"/>
      <c r="E242" s="727"/>
      <c r="F242" s="731"/>
      <c r="G242" s="731"/>
      <c r="H242" s="836"/>
      <c r="I242" s="356" t="str">
        <f>IF('Mapa final SI'!AC245="","",'Mapa final SI'!AC245)</f>
        <v/>
      </c>
      <c r="J242" s="356" t="str">
        <f>IF('Mapa final SI'!AE245="","",'Mapa final SI'!AE245)</f>
        <v/>
      </c>
      <c r="K242" s="356" t="str">
        <f t="shared" si="3"/>
        <v/>
      </c>
      <c r="L242" s="356" t="str">
        <f>IF('Mapa final SI'!AH245="","",'Mapa final SI'!AH245)</f>
        <v/>
      </c>
      <c r="M242" s="357" t="str">
        <f>IF('Mapa final SI'!T245="","",'Mapa final SI'!T245)</f>
        <v/>
      </c>
      <c r="N242" s="428"/>
      <c r="O242" s="428"/>
      <c r="P242" s="428"/>
      <c r="Q242" s="429"/>
    </row>
    <row r="243" spans="1:17" ht="43.5" customHeight="1" x14ac:dyDescent="0.25">
      <c r="A243" s="118" t="s">
        <v>775</v>
      </c>
      <c r="B243" s="725"/>
      <c r="C243" s="727"/>
      <c r="D243" s="729"/>
      <c r="E243" s="727"/>
      <c r="F243" s="731"/>
      <c r="G243" s="731"/>
      <c r="H243" s="836"/>
      <c r="I243" s="356" t="str">
        <f>IF('Mapa final SI'!AC246="","",'Mapa final SI'!AC246)</f>
        <v/>
      </c>
      <c r="J243" s="356" t="str">
        <f>IF('Mapa final SI'!AE246="","",'Mapa final SI'!AE246)</f>
        <v/>
      </c>
      <c r="K243" s="356" t="str">
        <f t="shared" si="3"/>
        <v/>
      </c>
      <c r="L243" s="356" t="str">
        <f>IF('Mapa final SI'!AH246="","",'Mapa final SI'!AH246)</f>
        <v/>
      </c>
      <c r="M243" s="357" t="str">
        <f>IF('Mapa final SI'!T246="","",'Mapa final SI'!T246)</f>
        <v/>
      </c>
      <c r="N243" s="428"/>
      <c r="O243" s="428"/>
      <c r="P243" s="428"/>
      <c r="Q243" s="429"/>
    </row>
    <row r="244" spans="1:17" ht="43.5" customHeight="1" x14ac:dyDescent="0.25">
      <c r="A244" s="118" t="s">
        <v>776</v>
      </c>
      <c r="B244" s="725"/>
      <c r="C244" s="727"/>
      <c r="D244" s="729"/>
      <c r="E244" s="727"/>
      <c r="F244" s="731"/>
      <c r="G244" s="731"/>
      <c r="H244" s="836"/>
      <c r="I244" s="356" t="str">
        <f>IF('Mapa final SI'!AC247="","",'Mapa final SI'!AC247)</f>
        <v/>
      </c>
      <c r="J244" s="356" t="str">
        <f>IF('Mapa final SI'!AE247="","",'Mapa final SI'!AE247)</f>
        <v/>
      </c>
      <c r="K244" s="356" t="str">
        <f t="shared" si="3"/>
        <v/>
      </c>
      <c r="L244" s="356" t="str">
        <f>IF('Mapa final SI'!AH247="","",'Mapa final SI'!AH247)</f>
        <v/>
      </c>
      <c r="M244" s="357" t="str">
        <f>IF('Mapa final SI'!T247="","",'Mapa final SI'!T247)</f>
        <v/>
      </c>
      <c r="N244" s="428"/>
      <c r="O244" s="428"/>
      <c r="P244" s="428"/>
      <c r="Q244" s="429"/>
    </row>
    <row r="245" spans="1:17" ht="43.5" customHeight="1" x14ac:dyDescent="0.25">
      <c r="A245" s="118" t="s">
        <v>777</v>
      </c>
      <c r="B245" s="725"/>
      <c r="C245" s="727"/>
      <c r="D245" s="729"/>
      <c r="E245" s="727"/>
      <c r="F245" s="731"/>
      <c r="G245" s="731"/>
      <c r="H245" s="836"/>
      <c r="I245" s="356" t="str">
        <f>IF('Mapa final SI'!AC248="","",'Mapa final SI'!AC248)</f>
        <v/>
      </c>
      <c r="J245" s="356" t="str">
        <f>IF('Mapa final SI'!AE248="","",'Mapa final SI'!AE248)</f>
        <v/>
      </c>
      <c r="K245" s="356" t="str">
        <f t="shared" si="3"/>
        <v/>
      </c>
      <c r="L245" s="356" t="str">
        <f>IF('Mapa final SI'!AH248="","",'Mapa final SI'!AH248)</f>
        <v/>
      </c>
      <c r="M245" s="357" t="str">
        <f>IF('Mapa final SI'!T248="","",'Mapa final SI'!T248)</f>
        <v/>
      </c>
      <c r="N245" s="428"/>
      <c r="O245" s="428"/>
      <c r="P245" s="428"/>
      <c r="Q245" s="429"/>
    </row>
    <row r="246" spans="1:17" ht="43.5" customHeight="1" x14ac:dyDescent="0.25">
      <c r="A246" s="118" t="s">
        <v>778</v>
      </c>
      <c r="B246" s="725"/>
      <c r="C246" s="727"/>
      <c r="D246" s="729"/>
      <c r="E246" s="727"/>
      <c r="F246" s="731"/>
      <c r="G246" s="731"/>
      <c r="H246" s="732"/>
      <c r="I246" s="356" t="str">
        <f>IF('Mapa final SI'!AC249="","",'Mapa final SI'!AC249)</f>
        <v/>
      </c>
      <c r="J246" s="356" t="str">
        <f>IF('Mapa final SI'!AE249="","",'Mapa final SI'!AE249)</f>
        <v/>
      </c>
      <c r="K246" s="356" t="str">
        <f t="shared" si="3"/>
        <v/>
      </c>
      <c r="L246" s="356" t="str">
        <f>IF('Mapa final SI'!AH249="","",'Mapa final SI'!AH249)</f>
        <v/>
      </c>
      <c r="M246" s="357" t="str">
        <f>IF('Mapa final SI'!T249="","",'Mapa final SI'!T249)</f>
        <v/>
      </c>
      <c r="N246" s="428"/>
      <c r="O246" s="428"/>
      <c r="P246" s="428"/>
      <c r="Q246" s="429"/>
    </row>
    <row r="247" spans="1:17" ht="43.5" customHeight="1" x14ac:dyDescent="0.25">
      <c r="A247" s="118" t="s">
        <v>779</v>
      </c>
      <c r="B247" s="724"/>
      <c r="C247" s="726" t="str">
        <f>IF('Mapa final SI'!G250="","",'Mapa final SI'!G250)</f>
        <v/>
      </c>
      <c r="D247" s="728"/>
      <c r="E247" s="726" t="str">
        <f>IF('Mapa final SI'!F250="","",'Mapa final SI'!F250)</f>
        <v/>
      </c>
      <c r="F247" s="730" t="str">
        <f>IF('Mapa final SI'!L250="","",'Mapa final SI'!L250)</f>
        <v/>
      </c>
      <c r="G247" s="730" t="str">
        <f>IF('Mapa final SI'!P250="","",'Mapa final SI'!P250)</f>
        <v/>
      </c>
      <c r="H247" s="83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6" t="str">
        <f>IF('Mapa final SI'!AC250="","",'Mapa final SI'!AC250)</f>
        <v/>
      </c>
      <c r="J247" s="356" t="str">
        <f>IF('Mapa final SI'!AE250="","",'Mapa final SI'!AE250)</f>
        <v/>
      </c>
      <c r="K247" s="356" t="str">
        <f t="shared" si="3"/>
        <v/>
      </c>
      <c r="L247" s="356" t="str">
        <f>IF('Mapa final SI'!AH250="","",'Mapa final SI'!AH250)</f>
        <v/>
      </c>
      <c r="M247" s="357" t="str">
        <f>IF('Mapa final SI'!T250="","",'Mapa final SI'!T250)</f>
        <v/>
      </c>
      <c r="N247" s="428"/>
      <c r="O247" s="428"/>
      <c r="P247" s="428"/>
      <c r="Q247" s="429"/>
    </row>
    <row r="248" spans="1:17" ht="43.5" customHeight="1" x14ac:dyDescent="0.25">
      <c r="A248" s="118" t="s">
        <v>780</v>
      </c>
      <c r="B248" s="725"/>
      <c r="C248" s="727"/>
      <c r="D248" s="729"/>
      <c r="E248" s="727"/>
      <c r="F248" s="731"/>
      <c r="G248" s="731"/>
      <c r="H248" s="836"/>
      <c r="I248" s="356" t="str">
        <f>IF('Mapa final SI'!AC251="","",'Mapa final SI'!AC251)</f>
        <v/>
      </c>
      <c r="J248" s="356" t="str">
        <f>IF('Mapa final SI'!AE251="","",'Mapa final SI'!AE251)</f>
        <v/>
      </c>
      <c r="K248" s="356" t="str">
        <f t="shared" si="3"/>
        <v/>
      </c>
      <c r="L248" s="356" t="str">
        <f>IF('Mapa final SI'!AH251="","",'Mapa final SI'!AH251)</f>
        <v/>
      </c>
      <c r="M248" s="357" t="str">
        <f>IF('Mapa final SI'!T251="","",'Mapa final SI'!T251)</f>
        <v/>
      </c>
      <c r="N248" s="428"/>
      <c r="O248" s="428"/>
      <c r="P248" s="428"/>
      <c r="Q248" s="429"/>
    </row>
    <row r="249" spans="1:17" ht="43.5" customHeight="1" x14ac:dyDescent="0.25">
      <c r="A249" s="118" t="s">
        <v>781</v>
      </c>
      <c r="B249" s="725"/>
      <c r="C249" s="727"/>
      <c r="D249" s="729"/>
      <c r="E249" s="727"/>
      <c r="F249" s="731"/>
      <c r="G249" s="731"/>
      <c r="H249" s="836"/>
      <c r="I249" s="356" t="str">
        <f>IF('Mapa final SI'!AC252="","",'Mapa final SI'!AC252)</f>
        <v/>
      </c>
      <c r="J249" s="356" t="str">
        <f>IF('Mapa final SI'!AE252="","",'Mapa final SI'!AE252)</f>
        <v/>
      </c>
      <c r="K249" s="356" t="str">
        <f t="shared" si="3"/>
        <v/>
      </c>
      <c r="L249" s="356" t="str">
        <f>IF('Mapa final SI'!AH252="","",'Mapa final SI'!AH252)</f>
        <v/>
      </c>
      <c r="M249" s="357" t="str">
        <f>IF('Mapa final SI'!T252="","",'Mapa final SI'!T252)</f>
        <v/>
      </c>
      <c r="N249" s="428"/>
      <c r="O249" s="428"/>
      <c r="P249" s="428"/>
      <c r="Q249" s="429"/>
    </row>
    <row r="250" spans="1:17" ht="43.5" customHeight="1" x14ac:dyDescent="0.25">
      <c r="A250" s="118" t="s">
        <v>782</v>
      </c>
      <c r="B250" s="725"/>
      <c r="C250" s="727"/>
      <c r="D250" s="729"/>
      <c r="E250" s="727"/>
      <c r="F250" s="731"/>
      <c r="G250" s="731"/>
      <c r="H250" s="836"/>
      <c r="I250" s="356" t="str">
        <f>IF('Mapa final SI'!AC253="","",'Mapa final SI'!AC253)</f>
        <v/>
      </c>
      <c r="J250" s="356" t="str">
        <f>IF('Mapa final SI'!AE253="","",'Mapa final SI'!AE253)</f>
        <v/>
      </c>
      <c r="K250" s="356" t="str">
        <f t="shared" si="3"/>
        <v/>
      </c>
      <c r="L250" s="356" t="str">
        <f>IF('Mapa final SI'!AH253="","",'Mapa final SI'!AH253)</f>
        <v/>
      </c>
      <c r="M250" s="357" t="str">
        <f>IF('Mapa final SI'!T253="","",'Mapa final SI'!T253)</f>
        <v/>
      </c>
      <c r="N250" s="428"/>
      <c r="O250" s="428"/>
      <c r="P250" s="428"/>
      <c r="Q250" s="429"/>
    </row>
    <row r="251" spans="1:17" ht="43.5" customHeight="1" x14ac:dyDescent="0.25">
      <c r="A251" s="118" t="s">
        <v>783</v>
      </c>
      <c r="B251" s="725"/>
      <c r="C251" s="727"/>
      <c r="D251" s="729"/>
      <c r="E251" s="727"/>
      <c r="F251" s="731"/>
      <c r="G251" s="731"/>
      <c r="H251" s="836"/>
      <c r="I251" s="356" t="str">
        <f>IF('Mapa final SI'!AC254="","",'Mapa final SI'!AC254)</f>
        <v/>
      </c>
      <c r="J251" s="356" t="str">
        <f>IF('Mapa final SI'!AE254="","",'Mapa final SI'!AE254)</f>
        <v/>
      </c>
      <c r="K251" s="356" t="str">
        <f t="shared" si="3"/>
        <v/>
      </c>
      <c r="L251" s="356" t="str">
        <f>IF('Mapa final SI'!AH254="","",'Mapa final SI'!AH254)</f>
        <v/>
      </c>
      <c r="M251" s="357" t="str">
        <f>IF('Mapa final SI'!T254="","",'Mapa final SI'!T254)</f>
        <v/>
      </c>
      <c r="N251" s="428"/>
      <c r="O251" s="428"/>
      <c r="P251" s="428"/>
      <c r="Q251" s="429"/>
    </row>
    <row r="252" spans="1:17" ht="43.5" customHeight="1" x14ac:dyDescent="0.25">
      <c r="A252" s="118" t="s">
        <v>784</v>
      </c>
      <c r="B252" s="725"/>
      <c r="C252" s="727"/>
      <c r="D252" s="729"/>
      <c r="E252" s="727"/>
      <c r="F252" s="731"/>
      <c r="G252" s="731"/>
      <c r="H252" s="732"/>
      <c r="I252" s="356" t="str">
        <f>IF('Mapa final SI'!AC255="","",'Mapa final SI'!AC255)</f>
        <v/>
      </c>
      <c r="J252" s="356" t="str">
        <f>IF('Mapa final SI'!AE255="","",'Mapa final SI'!AE255)</f>
        <v/>
      </c>
      <c r="K252" s="356" t="str">
        <f t="shared" si="3"/>
        <v/>
      </c>
      <c r="L252" s="356" t="str">
        <f>IF('Mapa final SI'!AH255="","",'Mapa final SI'!AH255)</f>
        <v/>
      </c>
      <c r="M252" s="357" t="str">
        <f>IF('Mapa final SI'!T255="","",'Mapa final SI'!T255)</f>
        <v/>
      </c>
      <c r="N252" s="428"/>
      <c r="O252" s="428"/>
      <c r="P252" s="428"/>
      <c r="Q252" s="429"/>
    </row>
    <row r="253" spans="1:17" ht="43.5" customHeight="1" x14ac:dyDescent="0.25">
      <c r="A253" s="118" t="s">
        <v>785</v>
      </c>
      <c r="B253" s="724"/>
      <c r="C253" s="726" t="str">
        <f>IF('Mapa final SI'!G256="","",'Mapa final SI'!G256)</f>
        <v/>
      </c>
      <c r="D253" s="728"/>
      <c r="E253" s="726" t="str">
        <f>IF('Mapa final SI'!F256="","",'Mapa final SI'!F256)</f>
        <v/>
      </c>
      <c r="F253" s="730" t="str">
        <f>IF('Mapa final SI'!L256="","",'Mapa final SI'!L256)</f>
        <v/>
      </c>
      <c r="G253" s="730" t="str">
        <f>IF('Mapa final SI'!P256="","",'Mapa final SI'!P256)</f>
        <v/>
      </c>
      <c r="H253" s="83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6" t="str">
        <f>IF('Mapa final SI'!AC256="","",'Mapa final SI'!AC256)</f>
        <v/>
      </c>
      <c r="J253" s="356" t="str">
        <f>IF('Mapa final SI'!AE256="","",'Mapa final SI'!AE256)</f>
        <v/>
      </c>
      <c r="K253" s="356" t="str">
        <f t="shared" si="3"/>
        <v/>
      </c>
      <c r="L253" s="356" t="str">
        <f>IF('Mapa final SI'!AH256="","",'Mapa final SI'!AH256)</f>
        <v/>
      </c>
      <c r="M253" s="357" t="str">
        <f>IF('Mapa final SI'!T256="","",'Mapa final SI'!T256)</f>
        <v/>
      </c>
      <c r="N253" s="428"/>
      <c r="O253" s="428"/>
      <c r="P253" s="428"/>
      <c r="Q253" s="429"/>
    </row>
    <row r="254" spans="1:17" ht="43.5" customHeight="1" x14ac:dyDescent="0.25">
      <c r="A254" s="118" t="s">
        <v>786</v>
      </c>
      <c r="B254" s="725"/>
      <c r="C254" s="727"/>
      <c r="D254" s="729"/>
      <c r="E254" s="727"/>
      <c r="F254" s="731"/>
      <c r="G254" s="731"/>
      <c r="H254" s="836"/>
      <c r="I254" s="356" t="str">
        <f>IF('Mapa final SI'!AC257="","",'Mapa final SI'!AC257)</f>
        <v/>
      </c>
      <c r="J254" s="356" t="str">
        <f>IF('Mapa final SI'!AE257="","",'Mapa final SI'!AE257)</f>
        <v/>
      </c>
      <c r="K254" s="356" t="str">
        <f t="shared" si="3"/>
        <v/>
      </c>
      <c r="L254" s="356" t="str">
        <f>IF('Mapa final SI'!AH257="","",'Mapa final SI'!AH257)</f>
        <v/>
      </c>
      <c r="M254" s="357" t="str">
        <f>IF('Mapa final SI'!T257="","",'Mapa final SI'!T257)</f>
        <v/>
      </c>
      <c r="N254" s="428"/>
      <c r="O254" s="428"/>
      <c r="P254" s="428"/>
      <c r="Q254" s="429"/>
    </row>
    <row r="255" spans="1:17" ht="43.5" customHeight="1" x14ac:dyDescent="0.25">
      <c r="A255" s="118" t="s">
        <v>787</v>
      </c>
      <c r="B255" s="725"/>
      <c r="C255" s="727"/>
      <c r="D255" s="729"/>
      <c r="E255" s="727"/>
      <c r="F255" s="731"/>
      <c r="G255" s="731"/>
      <c r="H255" s="836"/>
      <c r="I255" s="356" t="str">
        <f>IF('Mapa final SI'!AC258="","",'Mapa final SI'!AC258)</f>
        <v/>
      </c>
      <c r="J255" s="356" t="str">
        <f>IF('Mapa final SI'!AE258="","",'Mapa final SI'!AE258)</f>
        <v/>
      </c>
      <c r="K255" s="356" t="str">
        <f t="shared" si="3"/>
        <v/>
      </c>
      <c r="L255" s="356" t="str">
        <f>IF('Mapa final SI'!AH258="","",'Mapa final SI'!AH258)</f>
        <v/>
      </c>
      <c r="M255" s="357" t="str">
        <f>IF('Mapa final SI'!T258="","",'Mapa final SI'!T258)</f>
        <v/>
      </c>
      <c r="N255" s="428"/>
      <c r="O255" s="428"/>
      <c r="P255" s="428"/>
      <c r="Q255" s="429"/>
    </row>
    <row r="256" spans="1:17" ht="43.5" customHeight="1" x14ac:dyDescent="0.25">
      <c r="A256" s="118" t="s">
        <v>788</v>
      </c>
      <c r="B256" s="725"/>
      <c r="C256" s="727"/>
      <c r="D256" s="729"/>
      <c r="E256" s="727"/>
      <c r="F256" s="731"/>
      <c r="G256" s="731"/>
      <c r="H256" s="836"/>
      <c r="I256" s="356" t="str">
        <f>IF('Mapa final SI'!AC259="","",'Mapa final SI'!AC259)</f>
        <v/>
      </c>
      <c r="J256" s="356" t="str">
        <f>IF('Mapa final SI'!AE259="","",'Mapa final SI'!AE259)</f>
        <v/>
      </c>
      <c r="K256" s="356" t="str">
        <f t="shared" si="3"/>
        <v/>
      </c>
      <c r="L256" s="356" t="str">
        <f>IF('Mapa final SI'!AH259="","",'Mapa final SI'!AH259)</f>
        <v/>
      </c>
      <c r="M256" s="357" t="str">
        <f>IF('Mapa final SI'!T259="","",'Mapa final SI'!T259)</f>
        <v/>
      </c>
      <c r="N256" s="428"/>
      <c r="O256" s="428"/>
      <c r="P256" s="428"/>
      <c r="Q256" s="429"/>
    </row>
    <row r="257" spans="1:17" ht="43.5" customHeight="1" x14ac:dyDescent="0.25">
      <c r="A257" s="118" t="s">
        <v>789</v>
      </c>
      <c r="B257" s="725"/>
      <c r="C257" s="727"/>
      <c r="D257" s="729"/>
      <c r="E257" s="727"/>
      <c r="F257" s="731"/>
      <c r="G257" s="731"/>
      <c r="H257" s="836"/>
      <c r="I257" s="356" t="str">
        <f>IF('Mapa final SI'!AC260="","",'Mapa final SI'!AC260)</f>
        <v/>
      </c>
      <c r="J257" s="356" t="str">
        <f>IF('Mapa final SI'!AE260="","",'Mapa final SI'!AE260)</f>
        <v/>
      </c>
      <c r="K257" s="356" t="str">
        <f t="shared" si="3"/>
        <v/>
      </c>
      <c r="L257" s="356" t="str">
        <f>IF('Mapa final SI'!AH260="","",'Mapa final SI'!AH260)</f>
        <v/>
      </c>
      <c r="M257" s="357" t="str">
        <f>IF('Mapa final SI'!T260="","",'Mapa final SI'!T260)</f>
        <v/>
      </c>
      <c r="N257" s="428"/>
      <c r="O257" s="428"/>
      <c r="P257" s="428"/>
      <c r="Q257" s="429"/>
    </row>
    <row r="258" spans="1:17" ht="43.5" customHeight="1" x14ac:dyDescent="0.25">
      <c r="A258" s="118" t="s">
        <v>790</v>
      </c>
      <c r="B258" s="725"/>
      <c r="C258" s="727"/>
      <c r="D258" s="729"/>
      <c r="E258" s="727"/>
      <c r="F258" s="731"/>
      <c r="G258" s="731"/>
      <c r="H258" s="732"/>
      <c r="I258" s="356" t="str">
        <f>IF('Mapa final SI'!AC261="","",'Mapa final SI'!AC261)</f>
        <v/>
      </c>
      <c r="J258" s="356" t="str">
        <f>IF('Mapa final SI'!AE261="","",'Mapa final SI'!AE261)</f>
        <v/>
      </c>
      <c r="K258" s="356" t="str">
        <f t="shared" si="3"/>
        <v/>
      </c>
      <c r="L258" s="356" t="str">
        <f>IF('Mapa final SI'!AH261="","",'Mapa final SI'!AH261)</f>
        <v/>
      </c>
      <c r="M258" s="357" t="str">
        <f>IF('Mapa final SI'!T261="","",'Mapa final SI'!T261)</f>
        <v/>
      </c>
      <c r="N258" s="428"/>
      <c r="O258" s="428"/>
      <c r="P258" s="428"/>
      <c r="Q258" s="429"/>
    </row>
    <row r="259" spans="1:17" ht="43.5" customHeight="1" x14ac:dyDescent="0.25">
      <c r="A259" s="118" t="s">
        <v>791</v>
      </c>
      <c r="B259" s="724"/>
      <c r="C259" s="726" t="str">
        <f>IF('Mapa final SI'!G262="","",'Mapa final SI'!G262)</f>
        <v/>
      </c>
      <c r="D259" s="728"/>
      <c r="E259" s="726" t="str">
        <f>IF('Mapa final SI'!F262="","",'Mapa final SI'!F262)</f>
        <v/>
      </c>
      <c r="F259" s="730" t="str">
        <f>IF('Mapa final SI'!L262="","",'Mapa final SI'!L262)</f>
        <v/>
      </c>
      <c r="G259" s="730" t="str">
        <f>IF('Mapa final SI'!P262="","",'Mapa final SI'!P262)</f>
        <v/>
      </c>
      <c r="H259" s="83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6" t="str">
        <f>IF('Mapa final SI'!AC262="","",'Mapa final SI'!AC262)</f>
        <v/>
      </c>
      <c r="J259" s="356" t="str">
        <f>IF('Mapa final SI'!AE262="","",'Mapa final SI'!AE262)</f>
        <v/>
      </c>
      <c r="K259" s="356" t="str">
        <f t="shared" si="3"/>
        <v/>
      </c>
      <c r="L259" s="356" t="str">
        <f>IF('Mapa final SI'!AH262="","",'Mapa final SI'!AH262)</f>
        <v/>
      </c>
      <c r="M259" s="357" t="str">
        <f>IF('Mapa final SI'!T262="","",'Mapa final SI'!T262)</f>
        <v/>
      </c>
      <c r="N259" s="428"/>
      <c r="O259" s="428"/>
      <c r="P259" s="428"/>
      <c r="Q259" s="429"/>
    </row>
    <row r="260" spans="1:17" ht="43.5" customHeight="1" x14ac:dyDescent="0.25">
      <c r="A260" s="118" t="s">
        <v>792</v>
      </c>
      <c r="B260" s="725"/>
      <c r="C260" s="727"/>
      <c r="D260" s="729"/>
      <c r="E260" s="727"/>
      <c r="F260" s="731"/>
      <c r="G260" s="731"/>
      <c r="H260" s="836"/>
      <c r="I260" s="356" t="str">
        <f>IF('Mapa final SI'!AC263="","",'Mapa final SI'!AC263)</f>
        <v/>
      </c>
      <c r="J260" s="356" t="str">
        <f>IF('Mapa final SI'!AE263="","",'Mapa final SI'!AE263)</f>
        <v/>
      </c>
      <c r="K260" s="356" t="str">
        <f t="shared" si="3"/>
        <v/>
      </c>
      <c r="L260" s="356" t="str">
        <f>IF('Mapa final SI'!AH263="","",'Mapa final SI'!AH263)</f>
        <v/>
      </c>
      <c r="M260" s="357" t="str">
        <f>IF('Mapa final SI'!T263="","",'Mapa final SI'!T263)</f>
        <v/>
      </c>
      <c r="N260" s="428"/>
      <c r="O260" s="428"/>
      <c r="P260" s="428"/>
      <c r="Q260" s="429"/>
    </row>
    <row r="261" spans="1:17" ht="43.5" customHeight="1" x14ac:dyDescent="0.25">
      <c r="A261" s="118" t="s">
        <v>793</v>
      </c>
      <c r="B261" s="725"/>
      <c r="C261" s="727"/>
      <c r="D261" s="729"/>
      <c r="E261" s="727"/>
      <c r="F261" s="731"/>
      <c r="G261" s="731"/>
      <c r="H261" s="836"/>
      <c r="I261" s="356" t="str">
        <f>IF('Mapa final SI'!AC264="","",'Mapa final SI'!AC264)</f>
        <v/>
      </c>
      <c r="J261" s="356" t="str">
        <f>IF('Mapa final SI'!AE264="","",'Mapa final SI'!AE264)</f>
        <v/>
      </c>
      <c r="K261" s="356" t="str">
        <f t="shared" si="3"/>
        <v/>
      </c>
      <c r="L261" s="356" t="str">
        <f>IF('Mapa final SI'!AH264="","",'Mapa final SI'!AH264)</f>
        <v/>
      </c>
      <c r="M261" s="357" t="str">
        <f>IF('Mapa final SI'!T264="","",'Mapa final SI'!T264)</f>
        <v/>
      </c>
      <c r="N261" s="428"/>
      <c r="O261" s="428"/>
      <c r="P261" s="428"/>
      <c r="Q261" s="429"/>
    </row>
    <row r="262" spans="1:17" ht="43.5" customHeight="1" x14ac:dyDescent="0.25">
      <c r="A262" s="118" t="s">
        <v>794</v>
      </c>
      <c r="B262" s="725"/>
      <c r="C262" s="727"/>
      <c r="D262" s="729"/>
      <c r="E262" s="727"/>
      <c r="F262" s="731"/>
      <c r="G262" s="731"/>
      <c r="H262" s="836"/>
      <c r="I262" s="356" t="str">
        <f>IF('Mapa final SI'!AC265="","",'Mapa final SI'!AC265)</f>
        <v/>
      </c>
      <c r="J262" s="356" t="str">
        <f>IF('Mapa final SI'!AE265="","",'Mapa final SI'!AE265)</f>
        <v/>
      </c>
      <c r="K262" s="356" t="str">
        <f t="shared" si="3"/>
        <v/>
      </c>
      <c r="L262" s="356" t="str">
        <f>IF('Mapa final SI'!AH265="","",'Mapa final SI'!AH265)</f>
        <v/>
      </c>
      <c r="M262" s="357" t="str">
        <f>IF('Mapa final SI'!T265="","",'Mapa final SI'!T265)</f>
        <v/>
      </c>
      <c r="N262" s="428"/>
      <c r="O262" s="428"/>
      <c r="P262" s="428"/>
      <c r="Q262" s="429"/>
    </row>
    <row r="263" spans="1:17" ht="43.5" customHeight="1" x14ac:dyDescent="0.25">
      <c r="A263" s="118" t="s">
        <v>795</v>
      </c>
      <c r="B263" s="725"/>
      <c r="C263" s="727"/>
      <c r="D263" s="729"/>
      <c r="E263" s="727"/>
      <c r="F263" s="731"/>
      <c r="G263" s="731"/>
      <c r="H263" s="836"/>
      <c r="I263" s="356" t="str">
        <f>IF('Mapa final SI'!AC266="","",'Mapa final SI'!AC266)</f>
        <v/>
      </c>
      <c r="J263" s="356" t="str">
        <f>IF('Mapa final SI'!AE266="","",'Mapa final SI'!AE266)</f>
        <v/>
      </c>
      <c r="K263" s="356" t="str">
        <f t="shared" si="3"/>
        <v/>
      </c>
      <c r="L263" s="356" t="str">
        <f>IF('Mapa final SI'!AH266="","",'Mapa final SI'!AH266)</f>
        <v/>
      </c>
      <c r="M263" s="357" t="str">
        <f>IF('Mapa final SI'!T266="","",'Mapa final SI'!T266)</f>
        <v/>
      </c>
      <c r="N263" s="428"/>
      <c r="O263" s="428"/>
      <c r="P263" s="428"/>
      <c r="Q263" s="429"/>
    </row>
    <row r="264" spans="1:17" ht="43.5" customHeight="1" x14ac:dyDescent="0.25">
      <c r="A264" s="118" t="s">
        <v>796</v>
      </c>
      <c r="B264" s="725"/>
      <c r="C264" s="727"/>
      <c r="D264" s="729"/>
      <c r="E264" s="727"/>
      <c r="F264" s="731"/>
      <c r="G264" s="731"/>
      <c r="H264" s="732"/>
      <c r="I264" s="356" t="str">
        <f>IF('Mapa final SI'!AC267="","",'Mapa final SI'!AC267)</f>
        <v/>
      </c>
      <c r="J264" s="356" t="str">
        <f>IF('Mapa final SI'!AE267="","",'Mapa final SI'!AE267)</f>
        <v/>
      </c>
      <c r="K264" s="356"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6" t="str">
        <f>IF('Mapa final SI'!AH267="","",'Mapa final SI'!AH267)</f>
        <v/>
      </c>
      <c r="M264" s="357" t="str">
        <f>IF('Mapa final SI'!T267="","",'Mapa final SI'!T267)</f>
        <v/>
      </c>
      <c r="N264" s="428"/>
      <c r="O264" s="428"/>
      <c r="P264" s="428"/>
      <c r="Q264" s="429"/>
    </row>
    <row r="265" spans="1:17" ht="43.5" customHeight="1" x14ac:dyDescent="0.25">
      <c r="A265" s="118" t="s">
        <v>797</v>
      </c>
      <c r="B265" s="724"/>
      <c r="C265" s="726" t="str">
        <f>IF('Mapa final SI'!G268="","",'Mapa final SI'!G268)</f>
        <v/>
      </c>
      <c r="D265" s="728"/>
      <c r="E265" s="726" t="str">
        <f>IF('Mapa final SI'!F268="","",'Mapa final SI'!F268)</f>
        <v/>
      </c>
      <c r="F265" s="730" t="str">
        <f>IF('Mapa final SI'!L268="","",'Mapa final SI'!L268)</f>
        <v/>
      </c>
      <c r="G265" s="730" t="str">
        <f>IF('Mapa final SI'!P268="","",'Mapa final SI'!P268)</f>
        <v/>
      </c>
      <c r="H265" s="83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6" t="str">
        <f>IF('Mapa final SI'!AC268="","",'Mapa final SI'!AC268)</f>
        <v/>
      </c>
      <c r="J265" s="356" t="str">
        <f>IF('Mapa final SI'!AE268="","",'Mapa final SI'!AE268)</f>
        <v/>
      </c>
      <c r="K265" s="356" t="str">
        <f t="shared" si="4"/>
        <v/>
      </c>
      <c r="L265" s="356" t="str">
        <f>IF('Mapa final SI'!AH268="","",'Mapa final SI'!AH268)</f>
        <v/>
      </c>
      <c r="M265" s="357" t="str">
        <f>IF('Mapa final SI'!T268="","",'Mapa final SI'!T268)</f>
        <v/>
      </c>
      <c r="N265" s="428"/>
      <c r="O265" s="428"/>
      <c r="P265" s="428"/>
      <c r="Q265" s="429"/>
    </row>
    <row r="266" spans="1:17" ht="43.5" customHeight="1" x14ac:dyDescent="0.25">
      <c r="A266" s="118" t="s">
        <v>798</v>
      </c>
      <c r="B266" s="725"/>
      <c r="C266" s="727"/>
      <c r="D266" s="729"/>
      <c r="E266" s="727"/>
      <c r="F266" s="731"/>
      <c r="G266" s="731"/>
      <c r="H266" s="836"/>
      <c r="I266" s="356" t="str">
        <f>IF('Mapa final SI'!AC269="","",'Mapa final SI'!AC269)</f>
        <v/>
      </c>
      <c r="J266" s="356" t="str">
        <f>IF('Mapa final SI'!AE269="","",'Mapa final SI'!AE269)</f>
        <v/>
      </c>
      <c r="K266" s="356" t="str">
        <f t="shared" si="4"/>
        <v/>
      </c>
      <c r="L266" s="356" t="str">
        <f>IF('Mapa final SI'!AH269="","",'Mapa final SI'!AH269)</f>
        <v/>
      </c>
      <c r="M266" s="357" t="str">
        <f>IF('Mapa final SI'!T269="","",'Mapa final SI'!T269)</f>
        <v/>
      </c>
      <c r="N266" s="428"/>
      <c r="O266" s="428"/>
      <c r="P266" s="428"/>
      <c r="Q266" s="429"/>
    </row>
    <row r="267" spans="1:17" ht="43.5" customHeight="1" x14ac:dyDescent="0.25">
      <c r="A267" s="118" t="s">
        <v>799</v>
      </c>
      <c r="B267" s="725"/>
      <c r="C267" s="727"/>
      <c r="D267" s="729"/>
      <c r="E267" s="727"/>
      <c r="F267" s="731"/>
      <c r="G267" s="731"/>
      <c r="H267" s="836"/>
      <c r="I267" s="356" t="str">
        <f>IF('Mapa final SI'!AC270="","",'Mapa final SI'!AC270)</f>
        <v/>
      </c>
      <c r="J267" s="356" t="str">
        <f>IF('Mapa final SI'!AE270="","",'Mapa final SI'!AE270)</f>
        <v/>
      </c>
      <c r="K267" s="356" t="str">
        <f t="shared" si="4"/>
        <v/>
      </c>
      <c r="L267" s="356" t="str">
        <f>IF('Mapa final SI'!AH270="","",'Mapa final SI'!AH270)</f>
        <v/>
      </c>
      <c r="M267" s="357" t="str">
        <f>IF('Mapa final SI'!T270="","",'Mapa final SI'!T270)</f>
        <v/>
      </c>
      <c r="N267" s="428"/>
      <c r="O267" s="428"/>
      <c r="P267" s="428"/>
      <c r="Q267" s="429"/>
    </row>
    <row r="268" spans="1:17" ht="43.5" customHeight="1" x14ac:dyDescent="0.25">
      <c r="A268" s="118" t="s">
        <v>800</v>
      </c>
      <c r="B268" s="725"/>
      <c r="C268" s="727"/>
      <c r="D268" s="729"/>
      <c r="E268" s="727"/>
      <c r="F268" s="731"/>
      <c r="G268" s="731"/>
      <c r="H268" s="836"/>
      <c r="I268" s="356" t="str">
        <f>IF('Mapa final SI'!AC271="","",'Mapa final SI'!AC271)</f>
        <v/>
      </c>
      <c r="J268" s="356" t="str">
        <f>IF('Mapa final SI'!AE271="","",'Mapa final SI'!AE271)</f>
        <v/>
      </c>
      <c r="K268" s="356" t="str">
        <f t="shared" si="4"/>
        <v/>
      </c>
      <c r="L268" s="356" t="str">
        <f>IF('Mapa final SI'!AH271="","",'Mapa final SI'!AH271)</f>
        <v/>
      </c>
      <c r="M268" s="357" t="str">
        <f>IF('Mapa final SI'!T271="","",'Mapa final SI'!T271)</f>
        <v/>
      </c>
      <c r="N268" s="428"/>
      <c r="O268" s="428"/>
      <c r="P268" s="428"/>
      <c r="Q268" s="429"/>
    </row>
    <row r="269" spans="1:17" ht="43.5" customHeight="1" x14ac:dyDescent="0.25">
      <c r="A269" s="118" t="s">
        <v>801</v>
      </c>
      <c r="B269" s="725"/>
      <c r="C269" s="727"/>
      <c r="D269" s="729"/>
      <c r="E269" s="727"/>
      <c r="F269" s="731"/>
      <c r="G269" s="731"/>
      <c r="H269" s="836"/>
      <c r="I269" s="356" t="str">
        <f>IF('Mapa final SI'!AC272="","",'Mapa final SI'!AC272)</f>
        <v/>
      </c>
      <c r="J269" s="356" t="str">
        <f>IF('Mapa final SI'!AE272="","",'Mapa final SI'!AE272)</f>
        <v/>
      </c>
      <c r="K269" s="356" t="str">
        <f t="shared" si="4"/>
        <v/>
      </c>
      <c r="L269" s="356" t="str">
        <f>IF('Mapa final SI'!AH272="","",'Mapa final SI'!AH272)</f>
        <v/>
      </c>
      <c r="M269" s="357" t="str">
        <f>IF('Mapa final SI'!T272="","",'Mapa final SI'!T272)</f>
        <v/>
      </c>
      <c r="N269" s="428"/>
      <c r="O269" s="428"/>
      <c r="P269" s="428"/>
      <c r="Q269" s="429"/>
    </row>
    <row r="270" spans="1:17" ht="43.5" customHeight="1" x14ac:dyDescent="0.25">
      <c r="A270" s="118" t="s">
        <v>802</v>
      </c>
      <c r="B270" s="725"/>
      <c r="C270" s="727"/>
      <c r="D270" s="729"/>
      <c r="E270" s="727"/>
      <c r="F270" s="731"/>
      <c r="G270" s="731"/>
      <c r="H270" s="732"/>
      <c r="I270" s="356" t="str">
        <f>IF('Mapa final SI'!AC273="","",'Mapa final SI'!AC273)</f>
        <v/>
      </c>
      <c r="J270" s="356" t="str">
        <f>IF('Mapa final SI'!AE273="","",'Mapa final SI'!AE273)</f>
        <v/>
      </c>
      <c r="K270" s="356" t="str">
        <f t="shared" si="4"/>
        <v/>
      </c>
      <c r="L270" s="356" t="str">
        <f>IF('Mapa final SI'!AH273="","",'Mapa final SI'!AH273)</f>
        <v/>
      </c>
      <c r="M270" s="357" t="str">
        <f>IF('Mapa final SI'!T273="","",'Mapa final SI'!T273)</f>
        <v/>
      </c>
      <c r="N270" s="428"/>
      <c r="O270" s="428"/>
      <c r="P270" s="428"/>
      <c r="Q270" s="429"/>
    </row>
    <row r="271" spans="1:17" ht="43.5" customHeight="1" x14ac:dyDescent="0.25">
      <c r="A271" s="118" t="s">
        <v>803</v>
      </c>
      <c r="B271" s="724"/>
      <c r="C271" s="726" t="str">
        <f>IF('Mapa final SI'!G274="","",'Mapa final SI'!G274)</f>
        <v/>
      </c>
      <c r="D271" s="728"/>
      <c r="E271" s="726" t="str">
        <f>IF('Mapa final SI'!F274="","",'Mapa final SI'!F274)</f>
        <v/>
      </c>
      <c r="F271" s="730" t="str">
        <f>IF('Mapa final SI'!L274="","",'Mapa final SI'!L274)</f>
        <v/>
      </c>
      <c r="G271" s="730" t="str">
        <f>IF('Mapa final SI'!P274="","",'Mapa final SI'!P274)</f>
        <v/>
      </c>
      <c r="H271" s="83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6" t="str">
        <f>IF('Mapa final SI'!AC274="","",'Mapa final SI'!AC274)</f>
        <v/>
      </c>
      <c r="J271" s="356" t="str">
        <f>IF('Mapa final SI'!AE274="","",'Mapa final SI'!AE274)</f>
        <v/>
      </c>
      <c r="K271" s="356" t="str">
        <f t="shared" si="4"/>
        <v/>
      </c>
      <c r="L271" s="356" t="str">
        <f>IF('Mapa final SI'!AH274="","",'Mapa final SI'!AH274)</f>
        <v/>
      </c>
      <c r="M271" s="357" t="str">
        <f>IF('Mapa final SI'!T274="","",'Mapa final SI'!T274)</f>
        <v/>
      </c>
      <c r="N271" s="428"/>
      <c r="O271" s="428"/>
      <c r="P271" s="428"/>
      <c r="Q271" s="429"/>
    </row>
    <row r="272" spans="1:17" ht="43.5" customHeight="1" x14ac:dyDescent="0.25">
      <c r="A272" s="118" t="s">
        <v>804</v>
      </c>
      <c r="B272" s="725"/>
      <c r="C272" s="727"/>
      <c r="D272" s="729"/>
      <c r="E272" s="727"/>
      <c r="F272" s="731"/>
      <c r="G272" s="731"/>
      <c r="H272" s="836"/>
      <c r="I272" s="356" t="str">
        <f>IF('Mapa final SI'!AC275="","",'Mapa final SI'!AC275)</f>
        <v/>
      </c>
      <c r="J272" s="356" t="str">
        <f>IF('Mapa final SI'!AE275="","",'Mapa final SI'!AE275)</f>
        <v/>
      </c>
      <c r="K272" s="356" t="str">
        <f t="shared" si="4"/>
        <v/>
      </c>
      <c r="L272" s="356" t="str">
        <f>IF('Mapa final SI'!AH275="","",'Mapa final SI'!AH275)</f>
        <v/>
      </c>
      <c r="M272" s="357" t="str">
        <f>IF('Mapa final SI'!T275="","",'Mapa final SI'!T275)</f>
        <v/>
      </c>
      <c r="N272" s="428"/>
      <c r="O272" s="428"/>
      <c r="P272" s="428"/>
      <c r="Q272" s="429"/>
    </row>
    <row r="273" spans="1:17" ht="43.5" customHeight="1" x14ac:dyDescent="0.25">
      <c r="A273" s="118" t="s">
        <v>805</v>
      </c>
      <c r="B273" s="725"/>
      <c r="C273" s="727"/>
      <c r="D273" s="729"/>
      <c r="E273" s="727"/>
      <c r="F273" s="731"/>
      <c r="G273" s="731"/>
      <c r="H273" s="836"/>
      <c r="I273" s="356" t="str">
        <f>IF('Mapa final SI'!AC276="","",'Mapa final SI'!AC276)</f>
        <v/>
      </c>
      <c r="J273" s="356" t="str">
        <f>IF('Mapa final SI'!AE276="","",'Mapa final SI'!AE276)</f>
        <v/>
      </c>
      <c r="K273" s="356" t="str">
        <f t="shared" si="4"/>
        <v/>
      </c>
      <c r="L273" s="356" t="str">
        <f>IF('Mapa final SI'!AH276="","",'Mapa final SI'!AH276)</f>
        <v/>
      </c>
      <c r="M273" s="357" t="str">
        <f>IF('Mapa final SI'!T276="","",'Mapa final SI'!T276)</f>
        <v/>
      </c>
      <c r="N273" s="428"/>
      <c r="O273" s="428"/>
      <c r="P273" s="428"/>
      <c r="Q273" s="429"/>
    </row>
    <row r="274" spans="1:17" ht="43.5" customHeight="1" x14ac:dyDescent="0.25">
      <c r="A274" s="118" t="s">
        <v>806</v>
      </c>
      <c r="B274" s="725"/>
      <c r="C274" s="727"/>
      <c r="D274" s="729"/>
      <c r="E274" s="727"/>
      <c r="F274" s="731"/>
      <c r="G274" s="731"/>
      <c r="H274" s="836"/>
      <c r="I274" s="356" t="str">
        <f>IF('Mapa final SI'!AC277="","",'Mapa final SI'!AC277)</f>
        <v/>
      </c>
      <c r="J274" s="356" t="str">
        <f>IF('Mapa final SI'!AE277="","",'Mapa final SI'!AE277)</f>
        <v/>
      </c>
      <c r="K274" s="356" t="str">
        <f t="shared" si="4"/>
        <v/>
      </c>
      <c r="L274" s="356" t="str">
        <f>IF('Mapa final SI'!AH277="","",'Mapa final SI'!AH277)</f>
        <v/>
      </c>
      <c r="M274" s="357" t="str">
        <f>IF('Mapa final SI'!T277="","",'Mapa final SI'!T277)</f>
        <v/>
      </c>
      <c r="N274" s="428"/>
      <c r="O274" s="428"/>
      <c r="P274" s="428"/>
      <c r="Q274" s="429"/>
    </row>
    <row r="275" spans="1:17" ht="43.5" customHeight="1" x14ac:dyDescent="0.25">
      <c r="A275" s="118" t="s">
        <v>807</v>
      </c>
      <c r="B275" s="725"/>
      <c r="C275" s="727"/>
      <c r="D275" s="729"/>
      <c r="E275" s="727"/>
      <c r="F275" s="731"/>
      <c r="G275" s="731"/>
      <c r="H275" s="836"/>
      <c r="I275" s="356" t="str">
        <f>IF('Mapa final SI'!AC278="","",'Mapa final SI'!AC278)</f>
        <v/>
      </c>
      <c r="J275" s="356" t="str">
        <f>IF('Mapa final SI'!AE278="","",'Mapa final SI'!AE278)</f>
        <v/>
      </c>
      <c r="K275" s="356" t="str">
        <f t="shared" si="4"/>
        <v/>
      </c>
      <c r="L275" s="356" t="str">
        <f>IF('Mapa final SI'!AH278="","",'Mapa final SI'!AH278)</f>
        <v/>
      </c>
      <c r="M275" s="357" t="str">
        <f>IF('Mapa final SI'!T278="","",'Mapa final SI'!T278)</f>
        <v/>
      </c>
      <c r="N275" s="428"/>
      <c r="O275" s="428"/>
      <c r="P275" s="428"/>
      <c r="Q275" s="429"/>
    </row>
    <row r="276" spans="1:17" ht="43.5" customHeight="1" x14ac:dyDescent="0.25">
      <c r="A276" s="118" t="s">
        <v>808</v>
      </c>
      <c r="B276" s="725"/>
      <c r="C276" s="727"/>
      <c r="D276" s="729"/>
      <c r="E276" s="727"/>
      <c r="F276" s="731"/>
      <c r="G276" s="731"/>
      <c r="H276" s="732"/>
      <c r="I276" s="356" t="str">
        <f>IF('Mapa final SI'!AC279="","",'Mapa final SI'!AC279)</f>
        <v/>
      </c>
      <c r="J276" s="356" t="str">
        <f>IF('Mapa final SI'!AE279="","",'Mapa final SI'!AE279)</f>
        <v/>
      </c>
      <c r="K276" s="356" t="str">
        <f t="shared" si="4"/>
        <v/>
      </c>
      <c r="L276" s="356" t="str">
        <f>IF('Mapa final SI'!AH279="","",'Mapa final SI'!AH279)</f>
        <v/>
      </c>
      <c r="M276" s="357" t="str">
        <f>IF('Mapa final SI'!T279="","",'Mapa final SI'!T279)</f>
        <v/>
      </c>
      <c r="N276" s="428"/>
      <c r="O276" s="428"/>
      <c r="P276" s="428"/>
      <c r="Q276" s="429"/>
    </row>
    <row r="277" spans="1:17" ht="43.5" customHeight="1" x14ac:dyDescent="0.25">
      <c r="A277" s="118" t="s">
        <v>809</v>
      </c>
      <c r="B277" s="724"/>
      <c r="C277" s="726" t="str">
        <f>IF('Mapa final SI'!G280="","",'Mapa final SI'!G280)</f>
        <v/>
      </c>
      <c r="D277" s="728"/>
      <c r="E277" s="726" t="str">
        <f>IF('Mapa final SI'!F280="","",'Mapa final SI'!F280)</f>
        <v/>
      </c>
      <c r="F277" s="730" t="str">
        <f>IF('Mapa final SI'!L280="","",'Mapa final SI'!L280)</f>
        <v/>
      </c>
      <c r="G277" s="730" t="str">
        <f>IF('Mapa final SI'!P280="","",'Mapa final SI'!P280)</f>
        <v/>
      </c>
      <c r="H277" s="83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6" t="str">
        <f>IF('Mapa final SI'!AC280="","",'Mapa final SI'!AC280)</f>
        <v/>
      </c>
      <c r="J277" s="356" t="str">
        <f>IF('Mapa final SI'!AE280="","",'Mapa final SI'!AE280)</f>
        <v/>
      </c>
      <c r="K277" s="356" t="str">
        <f t="shared" si="4"/>
        <v/>
      </c>
      <c r="L277" s="356" t="str">
        <f>IF('Mapa final SI'!AH280="","",'Mapa final SI'!AH280)</f>
        <v/>
      </c>
      <c r="M277" s="357" t="str">
        <f>IF('Mapa final SI'!T280="","",'Mapa final SI'!T280)</f>
        <v/>
      </c>
      <c r="N277" s="428"/>
      <c r="O277" s="428"/>
      <c r="P277" s="428"/>
      <c r="Q277" s="429"/>
    </row>
    <row r="278" spans="1:17" ht="43.5" customHeight="1" x14ac:dyDescent="0.25">
      <c r="A278" s="118" t="s">
        <v>810</v>
      </c>
      <c r="B278" s="725"/>
      <c r="C278" s="727"/>
      <c r="D278" s="729"/>
      <c r="E278" s="727"/>
      <c r="F278" s="731"/>
      <c r="G278" s="731"/>
      <c r="H278" s="836"/>
      <c r="I278" s="356" t="str">
        <f>IF('Mapa final SI'!AC281="","",'Mapa final SI'!AC281)</f>
        <v/>
      </c>
      <c r="J278" s="356" t="str">
        <f>IF('Mapa final SI'!AE281="","",'Mapa final SI'!AE281)</f>
        <v/>
      </c>
      <c r="K278" s="356" t="str">
        <f t="shared" si="4"/>
        <v/>
      </c>
      <c r="L278" s="356" t="str">
        <f>IF('Mapa final SI'!AH281="","",'Mapa final SI'!AH281)</f>
        <v/>
      </c>
      <c r="M278" s="357" t="str">
        <f>IF('Mapa final SI'!T281="","",'Mapa final SI'!T281)</f>
        <v/>
      </c>
      <c r="N278" s="428"/>
      <c r="O278" s="428"/>
      <c r="P278" s="428"/>
      <c r="Q278" s="429"/>
    </row>
    <row r="279" spans="1:17" ht="43.5" customHeight="1" x14ac:dyDescent="0.25">
      <c r="A279" s="118" t="s">
        <v>811</v>
      </c>
      <c r="B279" s="725"/>
      <c r="C279" s="727"/>
      <c r="D279" s="729"/>
      <c r="E279" s="727"/>
      <c r="F279" s="731"/>
      <c r="G279" s="731"/>
      <c r="H279" s="836"/>
      <c r="I279" s="356" t="str">
        <f>IF('Mapa final SI'!AC282="","",'Mapa final SI'!AC282)</f>
        <v/>
      </c>
      <c r="J279" s="356" t="str">
        <f>IF('Mapa final SI'!AE282="","",'Mapa final SI'!AE282)</f>
        <v/>
      </c>
      <c r="K279" s="356" t="str">
        <f t="shared" si="4"/>
        <v/>
      </c>
      <c r="L279" s="356" t="str">
        <f>IF('Mapa final SI'!AH282="","",'Mapa final SI'!AH282)</f>
        <v/>
      </c>
      <c r="M279" s="357" t="str">
        <f>IF('Mapa final SI'!T282="","",'Mapa final SI'!T282)</f>
        <v/>
      </c>
      <c r="N279" s="428"/>
      <c r="O279" s="428"/>
      <c r="P279" s="428"/>
      <c r="Q279" s="429"/>
    </row>
    <row r="280" spans="1:17" ht="43.5" customHeight="1" x14ac:dyDescent="0.25">
      <c r="A280" s="118" t="s">
        <v>812</v>
      </c>
      <c r="B280" s="725"/>
      <c r="C280" s="727"/>
      <c r="D280" s="729"/>
      <c r="E280" s="727"/>
      <c r="F280" s="731"/>
      <c r="G280" s="731"/>
      <c r="H280" s="836"/>
      <c r="I280" s="356" t="str">
        <f>IF('Mapa final SI'!AC283="","",'Mapa final SI'!AC283)</f>
        <v/>
      </c>
      <c r="J280" s="356" t="str">
        <f>IF('Mapa final SI'!AE283="","",'Mapa final SI'!AE283)</f>
        <v/>
      </c>
      <c r="K280" s="356" t="str">
        <f t="shared" si="4"/>
        <v/>
      </c>
      <c r="L280" s="356" t="str">
        <f>IF('Mapa final SI'!AH283="","",'Mapa final SI'!AH283)</f>
        <v/>
      </c>
      <c r="M280" s="357" t="str">
        <f>IF('Mapa final SI'!T283="","",'Mapa final SI'!T283)</f>
        <v/>
      </c>
      <c r="N280" s="428"/>
      <c r="O280" s="428"/>
      <c r="P280" s="428"/>
      <c r="Q280" s="429"/>
    </row>
    <row r="281" spans="1:17" ht="43.5" customHeight="1" x14ac:dyDescent="0.25">
      <c r="A281" s="118" t="s">
        <v>813</v>
      </c>
      <c r="B281" s="725"/>
      <c r="C281" s="727"/>
      <c r="D281" s="729"/>
      <c r="E281" s="727"/>
      <c r="F281" s="731"/>
      <c r="G281" s="731"/>
      <c r="H281" s="836"/>
      <c r="I281" s="356" t="str">
        <f>IF('Mapa final SI'!AC284="","",'Mapa final SI'!AC284)</f>
        <v/>
      </c>
      <c r="J281" s="356" t="str">
        <f>IF('Mapa final SI'!AE284="","",'Mapa final SI'!AE284)</f>
        <v/>
      </c>
      <c r="K281" s="356" t="str">
        <f t="shared" si="4"/>
        <v/>
      </c>
      <c r="L281" s="356" t="str">
        <f>IF('Mapa final SI'!AH284="","",'Mapa final SI'!AH284)</f>
        <v/>
      </c>
      <c r="M281" s="357" t="str">
        <f>IF('Mapa final SI'!T284="","",'Mapa final SI'!T284)</f>
        <v/>
      </c>
      <c r="N281" s="428"/>
      <c r="O281" s="428"/>
      <c r="P281" s="428"/>
      <c r="Q281" s="429"/>
    </row>
    <row r="282" spans="1:17" ht="43.5" customHeight="1" x14ac:dyDescent="0.25">
      <c r="A282" s="118" t="s">
        <v>814</v>
      </c>
      <c r="B282" s="725"/>
      <c r="C282" s="727"/>
      <c r="D282" s="729"/>
      <c r="E282" s="727"/>
      <c r="F282" s="731"/>
      <c r="G282" s="731"/>
      <c r="H282" s="732"/>
      <c r="I282" s="356" t="str">
        <f>IF('Mapa final SI'!AC285="","",'Mapa final SI'!AC285)</f>
        <v/>
      </c>
      <c r="J282" s="356" t="str">
        <f>IF('Mapa final SI'!AE285="","",'Mapa final SI'!AE285)</f>
        <v/>
      </c>
      <c r="K282" s="356" t="str">
        <f t="shared" si="4"/>
        <v/>
      </c>
      <c r="L282" s="356" t="str">
        <f>IF('Mapa final SI'!AH285="","",'Mapa final SI'!AH285)</f>
        <v/>
      </c>
      <c r="M282" s="357" t="str">
        <f>IF('Mapa final SI'!T285="","",'Mapa final SI'!T285)</f>
        <v/>
      </c>
      <c r="N282" s="428"/>
      <c r="O282" s="428"/>
      <c r="P282" s="428"/>
      <c r="Q282" s="429"/>
    </row>
    <row r="283" spans="1:17" ht="43.5" customHeight="1" x14ac:dyDescent="0.25">
      <c r="A283" s="118" t="s">
        <v>815</v>
      </c>
      <c r="B283" s="724"/>
      <c r="C283" s="726" t="str">
        <f>IF('Mapa final SI'!G286="","",'Mapa final SI'!G286)</f>
        <v/>
      </c>
      <c r="D283" s="728"/>
      <c r="E283" s="726" t="str">
        <f>IF('Mapa final SI'!F286="","",'Mapa final SI'!F286)</f>
        <v/>
      </c>
      <c r="F283" s="730" t="str">
        <f>IF('Mapa final SI'!L286="","",'Mapa final SI'!L286)</f>
        <v/>
      </c>
      <c r="G283" s="730" t="str">
        <f>IF('Mapa final SI'!P286="","",'Mapa final SI'!P286)</f>
        <v/>
      </c>
      <c r="H283" s="83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6" t="str">
        <f>IF('Mapa final SI'!AC286="","",'Mapa final SI'!AC286)</f>
        <v/>
      </c>
      <c r="J283" s="356" t="str">
        <f>IF('Mapa final SI'!AE286="","",'Mapa final SI'!AE286)</f>
        <v/>
      </c>
      <c r="K283" s="356" t="str">
        <f t="shared" si="4"/>
        <v/>
      </c>
      <c r="L283" s="356" t="str">
        <f>IF('Mapa final SI'!AH286="","",'Mapa final SI'!AH286)</f>
        <v/>
      </c>
      <c r="M283" s="357" t="str">
        <f>IF('Mapa final SI'!T286="","",'Mapa final SI'!T286)</f>
        <v/>
      </c>
      <c r="N283" s="428"/>
      <c r="O283" s="428"/>
      <c r="P283" s="428"/>
      <c r="Q283" s="429"/>
    </row>
    <row r="284" spans="1:17" ht="43.5" customHeight="1" x14ac:dyDescent="0.25">
      <c r="A284" s="118" t="s">
        <v>816</v>
      </c>
      <c r="B284" s="725"/>
      <c r="C284" s="727"/>
      <c r="D284" s="729"/>
      <c r="E284" s="727"/>
      <c r="F284" s="731"/>
      <c r="G284" s="731"/>
      <c r="H284" s="836"/>
      <c r="I284" s="356" t="str">
        <f>IF('Mapa final SI'!AC287="","",'Mapa final SI'!AC287)</f>
        <v/>
      </c>
      <c r="J284" s="356" t="str">
        <f>IF('Mapa final SI'!AE287="","",'Mapa final SI'!AE287)</f>
        <v/>
      </c>
      <c r="K284" s="356" t="str">
        <f t="shared" si="4"/>
        <v/>
      </c>
      <c r="L284" s="356" t="str">
        <f>IF('Mapa final SI'!AH287="","",'Mapa final SI'!AH287)</f>
        <v/>
      </c>
      <c r="M284" s="357" t="str">
        <f>IF('Mapa final SI'!T287="","",'Mapa final SI'!T287)</f>
        <v/>
      </c>
      <c r="N284" s="428"/>
      <c r="O284" s="428"/>
      <c r="P284" s="428"/>
      <c r="Q284" s="429"/>
    </row>
    <row r="285" spans="1:17" ht="43.5" customHeight="1" x14ac:dyDescent="0.25">
      <c r="A285" s="118" t="s">
        <v>817</v>
      </c>
      <c r="B285" s="725"/>
      <c r="C285" s="727"/>
      <c r="D285" s="729"/>
      <c r="E285" s="727"/>
      <c r="F285" s="731"/>
      <c r="G285" s="731"/>
      <c r="H285" s="836"/>
      <c r="I285" s="356" t="str">
        <f>IF('Mapa final SI'!AC288="","",'Mapa final SI'!AC288)</f>
        <v/>
      </c>
      <c r="J285" s="356" t="str">
        <f>IF('Mapa final SI'!AE288="","",'Mapa final SI'!AE288)</f>
        <v/>
      </c>
      <c r="K285" s="356" t="str">
        <f t="shared" si="4"/>
        <v/>
      </c>
      <c r="L285" s="356" t="str">
        <f>IF('Mapa final SI'!AH288="","",'Mapa final SI'!AH288)</f>
        <v/>
      </c>
      <c r="M285" s="357" t="str">
        <f>IF('Mapa final SI'!T288="","",'Mapa final SI'!T288)</f>
        <v/>
      </c>
      <c r="N285" s="428"/>
      <c r="O285" s="428"/>
      <c r="P285" s="428"/>
      <c r="Q285" s="429"/>
    </row>
    <row r="286" spans="1:17" ht="43.5" customHeight="1" x14ac:dyDescent="0.25">
      <c r="A286" s="118" t="s">
        <v>818</v>
      </c>
      <c r="B286" s="725"/>
      <c r="C286" s="727"/>
      <c r="D286" s="729"/>
      <c r="E286" s="727"/>
      <c r="F286" s="731"/>
      <c r="G286" s="731"/>
      <c r="H286" s="836"/>
      <c r="I286" s="356" t="str">
        <f>IF('Mapa final SI'!AC289="","",'Mapa final SI'!AC289)</f>
        <v/>
      </c>
      <c r="J286" s="356" t="str">
        <f>IF('Mapa final SI'!AE289="","",'Mapa final SI'!AE289)</f>
        <v/>
      </c>
      <c r="K286" s="356" t="str">
        <f t="shared" si="4"/>
        <v/>
      </c>
      <c r="L286" s="356" t="str">
        <f>IF('Mapa final SI'!AH289="","",'Mapa final SI'!AH289)</f>
        <v/>
      </c>
      <c r="M286" s="357" t="str">
        <f>IF('Mapa final SI'!T289="","",'Mapa final SI'!T289)</f>
        <v/>
      </c>
      <c r="N286" s="428"/>
      <c r="O286" s="428"/>
      <c r="P286" s="428"/>
      <c r="Q286" s="429"/>
    </row>
    <row r="287" spans="1:17" ht="43.5" customHeight="1" x14ac:dyDescent="0.25">
      <c r="A287" s="118" t="s">
        <v>819</v>
      </c>
      <c r="B287" s="725"/>
      <c r="C287" s="727"/>
      <c r="D287" s="729"/>
      <c r="E287" s="727"/>
      <c r="F287" s="731"/>
      <c r="G287" s="731"/>
      <c r="H287" s="836"/>
      <c r="I287" s="356" t="str">
        <f>IF('Mapa final SI'!AC290="","",'Mapa final SI'!AC290)</f>
        <v/>
      </c>
      <c r="J287" s="356" t="str">
        <f>IF('Mapa final SI'!AE290="","",'Mapa final SI'!AE290)</f>
        <v/>
      </c>
      <c r="K287" s="356" t="str">
        <f t="shared" si="4"/>
        <v/>
      </c>
      <c r="L287" s="356" t="str">
        <f>IF('Mapa final SI'!AH290="","",'Mapa final SI'!AH290)</f>
        <v/>
      </c>
      <c r="M287" s="357" t="str">
        <f>IF('Mapa final SI'!T290="","",'Mapa final SI'!T290)</f>
        <v/>
      </c>
      <c r="N287" s="428"/>
      <c r="O287" s="428"/>
      <c r="P287" s="428"/>
      <c r="Q287" s="429"/>
    </row>
    <row r="288" spans="1:17" ht="43.5" customHeight="1" x14ac:dyDescent="0.25">
      <c r="A288" s="118" t="s">
        <v>820</v>
      </c>
      <c r="B288" s="725"/>
      <c r="C288" s="727"/>
      <c r="D288" s="729"/>
      <c r="E288" s="727"/>
      <c r="F288" s="731"/>
      <c r="G288" s="731"/>
      <c r="H288" s="732"/>
      <c r="I288" s="356" t="str">
        <f>IF('Mapa final SI'!AC291="","",'Mapa final SI'!AC291)</f>
        <v/>
      </c>
      <c r="J288" s="356" t="str">
        <f>IF('Mapa final SI'!AE291="","",'Mapa final SI'!AE291)</f>
        <v/>
      </c>
      <c r="K288" s="356" t="str">
        <f t="shared" si="4"/>
        <v/>
      </c>
      <c r="L288" s="356" t="str">
        <f>IF('Mapa final SI'!AH291="","",'Mapa final SI'!AH291)</f>
        <v/>
      </c>
      <c r="M288" s="357" t="str">
        <f>IF('Mapa final SI'!T291="","",'Mapa final SI'!T291)</f>
        <v/>
      </c>
      <c r="N288" s="428"/>
      <c r="O288" s="428"/>
      <c r="P288" s="428"/>
      <c r="Q288" s="429"/>
    </row>
    <row r="289" spans="1:17" ht="43.5" customHeight="1" x14ac:dyDescent="0.25">
      <c r="A289" s="118" t="s">
        <v>821</v>
      </c>
      <c r="B289" s="724"/>
      <c r="C289" s="726" t="str">
        <f>IF('Mapa final SI'!G292="","",'Mapa final SI'!G292)</f>
        <v/>
      </c>
      <c r="D289" s="728"/>
      <c r="E289" s="726" t="str">
        <f>IF('Mapa final SI'!F292="","",'Mapa final SI'!F292)</f>
        <v/>
      </c>
      <c r="F289" s="730" t="str">
        <f>IF('Mapa final SI'!L292="","",'Mapa final SI'!L292)</f>
        <v/>
      </c>
      <c r="G289" s="730" t="str">
        <f>IF('Mapa final SI'!P292="","",'Mapa final SI'!P292)</f>
        <v/>
      </c>
      <c r="H289" s="83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6" t="str">
        <f>IF('Mapa final SI'!AC292="","",'Mapa final SI'!AC292)</f>
        <v/>
      </c>
      <c r="J289" s="356" t="str">
        <f>IF('Mapa final SI'!AE292="","",'Mapa final SI'!AE292)</f>
        <v/>
      </c>
      <c r="K289" s="356" t="str">
        <f t="shared" si="4"/>
        <v/>
      </c>
      <c r="L289" s="356" t="str">
        <f>IF('Mapa final SI'!AH292="","",'Mapa final SI'!AH292)</f>
        <v/>
      </c>
      <c r="M289" s="357" t="str">
        <f>IF('Mapa final SI'!T292="","",'Mapa final SI'!T292)</f>
        <v/>
      </c>
      <c r="N289" s="428"/>
      <c r="O289" s="428"/>
      <c r="P289" s="428"/>
      <c r="Q289" s="429"/>
    </row>
    <row r="290" spans="1:17" ht="43.5" customHeight="1" x14ac:dyDescent="0.25">
      <c r="A290" s="118" t="s">
        <v>822</v>
      </c>
      <c r="B290" s="725"/>
      <c r="C290" s="727"/>
      <c r="D290" s="729"/>
      <c r="E290" s="727"/>
      <c r="F290" s="731"/>
      <c r="G290" s="731"/>
      <c r="H290" s="836"/>
      <c r="I290" s="356" t="str">
        <f>IF('Mapa final SI'!AC293="","",'Mapa final SI'!AC293)</f>
        <v/>
      </c>
      <c r="J290" s="356" t="str">
        <f>IF('Mapa final SI'!AE293="","",'Mapa final SI'!AE293)</f>
        <v/>
      </c>
      <c r="K290" s="356" t="str">
        <f t="shared" si="4"/>
        <v/>
      </c>
      <c r="L290" s="356" t="str">
        <f>IF('Mapa final SI'!AH293="","",'Mapa final SI'!AH293)</f>
        <v/>
      </c>
      <c r="M290" s="357" t="str">
        <f>IF('Mapa final SI'!T293="","",'Mapa final SI'!T293)</f>
        <v/>
      </c>
      <c r="N290" s="428"/>
      <c r="O290" s="428"/>
      <c r="P290" s="428"/>
      <c r="Q290" s="429"/>
    </row>
    <row r="291" spans="1:17" ht="43.5" customHeight="1" x14ac:dyDescent="0.25">
      <c r="A291" s="118" t="s">
        <v>823</v>
      </c>
      <c r="B291" s="725"/>
      <c r="C291" s="727"/>
      <c r="D291" s="729"/>
      <c r="E291" s="727"/>
      <c r="F291" s="731"/>
      <c r="G291" s="731"/>
      <c r="H291" s="836"/>
      <c r="I291" s="356" t="str">
        <f>IF('Mapa final SI'!AC294="","",'Mapa final SI'!AC294)</f>
        <v/>
      </c>
      <c r="J291" s="356" t="str">
        <f>IF('Mapa final SI'!AE294="","",'Mapa final SI'!AE294)</f>
        <v/>
      </c>
      <c r="K291" s="356" t="str">
        <f t="shared" si="4"/>
        <v/>
      </c>
      <c r="L291" s="356" t="str">
        <f>IF('Mapa final SI'!AH294="","",'Mapa final SI'!AH294)</f>
        <v/>
      </c>
      <c r="M291" s="357" t="str">
        <f>IF('Mapa final SI'!T294="","",'Mapa final SI'!T294)</f>
        <v/>
      </c>
      <c r="N291" s="428"/>
      <c r="O291" s="428"/>
      <c r="P291" s="428"/>
      <c r="Q291" s="429"/>
    </row>
    <row r="292" spans="1:17" ht="43.5" customHeight="1" x14ac:dyDescent="0.25">
      <c r="A292" s="118" t="s">
        <v>824</v>
      </c>
      <c r="B292" s="725"/>
      <c r="C292" s="727"/>
      <c r="D292" s="729"/>
      <c r="E292" s="727"/>
      <c r="F292" s="731"/>
      <c r="G292" s="731"/>
      <c r="H292" s="836"/>
      <c r="I292" s="356" t="str">
        <f>IF('Mapa final SI'!AC295="","",'Mapa final SI'!AC295)</f>
        <v/>
      </c>
      <c r="J292" s="356" t="str">
        <f>IF('Mapa final SI'!AE295="","",'Mapa final SI'!AE295)</f>
        <v/>
      </c>
      <c r="K292" s="356" t="str">
        <f t="shared" si="4"/>
        <v/>
      </c>
      <c r="L292" s="356" t="str">
        <f>IF('Mapa final SI'!AH295="","",'Mapa final SI'!AH295)</f>
        <v/>
      </c>
      <c r="M292" s="357" t="str">
        <f>IF('Mapa final SI'!T295="","",'Mapa final SI'!T295)</f>
        <v/>
      </c>
      <c r="N292" s="428"/>
      <c r="O292" s="428"/>
      <c r="P292" s="428"/>
      <c r="Q292" s="429"/>
    </row>
    <row r="293" spans="1:17" ht="43.5" customHeight="1" x14ac:dyDescent="0.25">
      <c r="A293" s="118" t="s">
        <v>825</v>
      </c>
      <c r="B293" s="725"/>
      <c r="C293" s="727"/>
      <c r="D293" s="729"/>
      <c r="E293" s="727"/>
      <c r="F293" s="731"/>
      <c r="G293" s="731"/>
      <c r="H293" s="836"/>
      <c r="I293" s="356" t="str">
        <f>IF('Mapa final SI'!AC296="","",'Mapa final SI'!AC296)</f>
        <v/>
      </c>
      <c r="J293" s="356" t="str">
        <f>IF('Mapa final SI'!AE296="","",'Mapa final SI'!AE296)</f>
        <v/>
      </c>
      <c r="K293" s="356" t="str">
        <f t="shared" si="4"/>
        <v/>
      </c>
      <c r="L293" s="356" t="str">
        <f>IF('Mapa final SI'!AH296="","",'Mapa final SI'!AH296)</f>
        <v/>
      </c>
      <c r="M293" s="357" t="str">
        <f>IF('Mapa final SI'!T296="","",'Mapa final SI'!T296)</f>
        <v/>
      </c>
      <c r="N293" s="428"/>
      <c r="O293" s="428"/>
      <c r="P293" s="428"/>
      <c r="Q293" s="429"/>
    </row>
    <row r="294" spans="1:17" ht="43.5" customHeight="1" x14ac:dyDescent="0.25">
      <c r="A294" s="118" t="s">
        <v>826</v>
      </c>
      <c r="B294" s="725"/>
      <c r="C294" s="727"/>
      <c r="D294" s="729"/>
      <c r="E294" s="727"/>
      <c r="F294" s="731"/>
      <c r="G294" s="731"/>
      <c r="H294" s="732"/>
      <c r="I294" s="356" t="str">
        <f>IF('Mapa final SI'!AC297="","",'Mapa final SI'!AC297)</f>
        <v/>
      </c>
      <c r="J294" s="356" t="str">
        <f>IF('Mapa final SI'!AE297="","",'Mapa final SI'!AE297)</f>
        <v/>
      </c>
      <c r="K294" s="356" t="str">
        <f t="shared" si="4"/>
        <v/>
      </c>
      <c r="L294" s="356" t="str">
        <f>IF('Mapa final SI'!AH297="","",'Mapa final SI'!AH297)</f>
        <v/>
      </c>
      <c r="M294" s="357" t="str">
        <f>IF('Mapa final SI'!T297="","",'Mapa final SI'!T297)</f>
        <v/>
      </c>
      <c r="N294" s="428"/>
      <c r="O294" s="428"/>
      <c r="P294" s="428"/>
      <c r="Q294" s="429"/>
    </row>
    <row r="295" spans="1:17" ht="43.5" customHeight="1" x14ac:dyDescent="0.25">
      <c r="A295" s="118" t="s">
        <v>827</v>
      </c>
      <c r="B295" s="724"/>
      <c r="C295" s="726" t="str">
        <f>IF('Mapa final SI'!G298="","",'Mapa final SI'!G298)</f>
        <v/>
      </c>
      <c r="D295" s="728"/>
      <c r="E295" s="726" t="str">
        <f>IF('Mapa final SI'!F298="","",'Mapa final SI'!F298)</f>
        <v/>
      </c>
      <c r="F295" s="730" t="str">
        <f>IF('Mapa final SI'!L298="","",'Mapa final SI'!L298)</f>
        <v/>
      </c>
      <c r="G295" s="730" t="str">
        <f>IF('Mapa final SI'!P298="","",'Mapa final SI'!P298)</f>
        <v/>
      </c>
      <c r="H295" s="83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6" t="str">
        <f>IF('Mapa final SI'!AC298="","",'Mapa final SI'!AC298)</f>
        <v/>
      </c>
      <c r="J295" s="356" t="str">
        <f>IF('Mapa final SI'!AE298="","",'Mapa final SI'!AE298)</f>
        <v/>
      </c>
      <c r="K295" s="356" t="str">
        <f t="shared" si="4"/>
        <v/>
      </c>
      <c r="L295" s="356" t="str">
        <f>IF('Mapa final SI'!AH298="","",'Mapa final SI'!AH298)</f>
        <v/>
      </c>
      <c r="M295" s="357" t="str">
        <f>IF('Mapa final SI'!T298="","",'Mapa final SI'!T298)</f>
        <v/>
      </c>
      <c r="N295" s="428"/>
      <c r="O295" s="428"/>
      <c r="P295" s="428"/>
      <c r="Q295" s="429"/>
    </row>
    <row r="296" spans="1:17" ht="43.5" customHeight="1" x14ac:dyDescent="0.25">
      <c r="A296" s="118" t="s">
        <v>828</v>
      </c>
      <c r="B296" s="725"/>
      <c r="C296" s="727"/>
      <c r="D296" s="729"/>
      <c r="E296" s="727"/>
      <c r="F296" s="731"/>
      <c r="G296" s="731"/>
      <c r="H296" s="836"/>
      <c r="I296" s="356" t="str">
        <f>IF('Mapa final SI'!AC299="","",'Mapa final SI'!AC299)</f>
        <v/>
      </c>
      <c r="J296" s="356" t="str">
        <f>IF('Mapa final SI'!AE299="","",'Mapa final SI'!AE299)</f>
        <v/>
      </c>
      <c r="K296" s="356" t="str">
        <f t="shared" si="4"/>
        <v/>
      </c>
      <c r="L296" s="356" t="str">
        <f>IF('Mapa final SI'!AH299="","",'Mapa final SI'!AH299)</f>
        <v/>
      </c>
      <c r="M296" s="357" t="str">
        <f>IF('Mapa final SI'!T299="","",'Mapa final SI'!T299)</f>
        <v/>
      </c>
      <c r="N296" s="428"/>
      <c r="O296" s="428"/>
      <c r="P296" s="428"/>
      <c r="Q296" s="429"/>
    </row>
    <row r="297" spans="1:17" ht="43.5" customHeight="1" x14ac:dyDescent="0.25">
      <c r="A297" s="118" t="s">
        <v>829</v>
      </c>
      <c r="B297" s="725"/>
      <c r="C297" s="727"/>
      <c r="D297" s="729"/>
      <c r="E297" s="727"/>
      <c r="F297" s="731"/>
      <c r="G297" s="731"/>
      <c r="H297" s="836"/>
      <c r="I297" s="356" t="str">
        <f>IF('Mapa final SI'!AC300="","",'Mapa final SI'!AC300)</f>
        <v/>
      </c>
      <c r="J297" s="356" t="str">
        <f>IF('Mapa final SI'!AE300="","",'Mapa final SI'!AE300)</f>
        <v/>
      </c>
      <c r="K297" s="356" t="str">
        <f t="shared" si="4"/>
        <v/>
      </c>
      <c r="L297" s="356" t="str">
        <f>IF('Mapa final SI'!AH300="","",'Mapa final SI'!AH300)</f>
        <v/>
      </c>
      <c r="M297" s="357" t="str">
        <f>IF('Mapa final SI'!T300="","",'Mapa final SI'!T300)</f>
        <v/>
      </c>
      <c r="N297" s="428"/>
      <c r="O297" s="428"/>
      <c r="P297" s="428"/>
      <c r="Q297" s="429"/>
    </row>
    <row r="298" spans="1:17" ht="43.5" customHeight="1" x14ac:dyDescent="0.25">
      <c r="A298" s="118" t="s">
        <v>830</v>
      </c>
      <c r="B298" s="725"/>
      <c r="C298" s="727"/>
      <c r="D298" s="729"/>
      <c r="E298" s="727"/>
      <c r="F298" s="731"/>
      <c r="G298" s="731"/>
      <c r="H298" s="836"/>
      <c r="I298" s="356" t="str">
        <f>IF('Mapa final SI'!AC301="","",'Mapa final SI'!AC301)</f>
        <v/>
      </c>
      <c r="J298" s="356" t="str">
        <f>IF('Mapa final SI'!AE301="","",'Mapa final SI'!AE301)</f>
        <v/>
      </c>
      <c r="K298" s="356" t="str">
        <f t="shared" si="4"/>
        <v/>
      </c>
      <c r="L298" s="356" t="str">
        <f>IF('Mapa final SI'!AH301="","",'Mapa final SI'!AH301)</f>
        <v/>
      </c>
      <c r="M298" s="357" t="str">
        <f>IF('Mapa final SI'!T301="","",'Mapa final SI'!T301)</f>
        <v/>
      </c>
      <c r="N298" s="428"/>
      <c r="O298" s="428"/>
      <c r="P298" s="428"/>
      <c r="Q298" s="429"/>
    </row>
    <row r="299" spans="1:17" ht="43.5" customHeight="1" x14ac:dyDescent="0.25">
      <c r="A299" s="118" t="s">
        <v>831</v>
      </c>
      <c r="B299" s="725"/>
      <c r="C299" s="727"/>
      <c r="D299" s="729"/>
      <c r="E299" s="727"/>
      <c r="F299" s="731"/>
      <c r="G299" s="731"/>
      <c r="H299" s="836"/>
      <c r="I299" s="356" t="str">
        <f>IF('Mapa final SI'!AC302="","",'Mapa final SI'!AC302)</f>
        <v/>
      </c>
      <c r="J299" s="356" t="str">
        <f>IF('Mapa final SI'!AE302="","",'Mapa final SI'!AE302)</f>
        <v/>
      </c>
      <c r="K299" s="356" t="str">
        <f t="shared" si="4"/>
        <v/>
      </c>
      <c r="L299" s="356" t="str">
        <f>IF('Mapa final SI'!AH302="","",'Mapa final SI'!AH302)</f>
        <v/>
      </c>
      <c r="M299" s="357" t="str">
        <f>IF('Mapa final SI'!T302="","",'Mapa final SI'!T302)</f>
        <v/>
      </c>
      <c r="N299" s="428"/>
      <c r="O299" s="428"/>
      <c r="P299" s="428"/>
      <c r="Q299" s="429"/>
    </row>
    <row r="300" spans="1:17" ht="43.5" customHeight="1" x14ac:dyDescent="0.25">
      <c r="A300" s="118" t="s">
        <v>832</v>
      </c>
      <c r="B300" s="725"/>
      <c r="C300" s="727"/>
      <c r="D300" s="729"/>
      <c r="E300" s="727"/>
      <c r="F300" s="731"/>
      <c r="G300" s="731"/>
      <c r="H300" s="732"/>
      <c r="I300" s="356" t="str">
        <f>IF('Mapa final SI'!AC303="","",'Mapa final SI'!AC303)</f>
        <v/>
      </c>
      <c r="J300" s="356" t="str">
        <f>IF('Mapa final SI'!AE303="","",'Mapa final SI'!AE303)</f>
        <v/>
      </c>
      <c r="K300" s="356" t="str">
        <f t="shared" si="4"/>
        <v/>
      </c>
      <c r="L300" s="356" t="str">
        <f>IF('Mapa final SI'!AH303="","",'Mapa final SI'!AH303)</f>
        <v/>
      </c>
      <c r="M300" s="357" t="str">
        <f>IF('Mapa final SI'!T303="","",'Mapa final SI'!T303)</f>
        <v/>
      </c>
      <c r="N300" s="428"/>
      <c r="O300" s="428"/>
      <c r="P300" s="428"/>
      <c r="Q300" s="429"/>
    </row>
    <row r="301" spans="1:17" ht="43.5" customHeight="1" x14ac:dyDescent="0.25">
      <c r="A301" s="118" t="s">
        <v>833</v>
      </c>
      <c r="B301" s="724"/>
      <c r="C301" s="726" t="str">
        <f>IF('Mapa final SI'!G304="","",'Mapa final SI'!G304)</f>
        <v/>
      </c>
      <c r="D301" s="728"/>
      <c r="E301" s="726" t="str">
        <f>IF('Mapa final SI'!F304="","",'Mapa final SI'!F304)</f>
        <v/>
      </c>
      <c r="F301" s="730" t="str">
        <f>IF('Mapa final SI'!L304="","",'Mapa final SI'!L304)</f>
        <v/>
      </c>
      <c r="G301" s="730" t="str">
        <f>IF('Mapa final SI'!P304="","",'Mapa final SI'!P304)</f>
        <v/>
      </c>
      <c r="H301" s="83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6" t="str">
        <f>IF('Mapa final SI'!AC304="","",'Mapa final SI'!AC304)</f>
        <v/>
      </c>
      <c r="J301" s="356" t="str">
        <f>IF('Mapa final SI'!AE304="","",'Mapa final SI'!AE304)</f>
        <v/>
      </c>
      <c r="K301" s="356" t="str">
        <f t="shared" si="4"/>
        <v/>
      </c>
      <c r="L301" s="356" t="str">
        <f>IF('Mapa final SI'!AH304="","",'Mapa final SI'!AH304)</f>
        <v/>
      </c>
      <c r="M301" s="357" t="str">
        <f>IF('Mapa final SI'!T304="","",'Mapa final SI'!T304)</f>
        <v/>
      </c>
      <c r="N301" s="428"/>
      <c r="O301" s="428"/>
      <c r="P301" s="428"/>
      <c r="Q301" s="429"/>
    </row>
    <row r="302" spans="1:17" ht="43.5" customHeight="1" x14ac:dyDescent="0.25">
      <c r="A302" s="118" t="s">
        <v>834</v>
      </c>
      <c r="B302" s="725"/>
      <c r="C302" s="727"/>
      <c r="D302" s="729"/>
      <c r="E302" s="727"/>
      <c r="F302" s="731"/>
      <c r="G302" s="731"/>
      <c r="H302" s="836"/>
      <c r="I302" s="356" t="str">
        <f>IF('Mapa final SI'!AC305="","",'Mapa final SI'!AC305)</f>
        <v/>
      </c>
      <c r="J302" s="356" t="str">
        <f>IF('Mapa final SI'!AE305="","",'Mapa final SI'!AE305)</f>
        <v/>
      </c>
      <c r="K302" s="356" t="str">
        <f t="shared" si="4"/>
        <v/>
      </c>
      <c r="L302" s="356" t="str">
        <f>IF('Mapa final SI'!AH305="","",'Mapa final SI'!AH305)</f>
        <v/>
      </c>
      <c r="M302" s="357" t="str">
        <f>IF('Mapa final SI'!T305="","",'Mapa final SI'!T305)</f>
        <v/>
      </c>
      <c r="N302" s="428"/>
      <c r="O302" s="428"/>
      <c r="P302" s="428"/>
      <c r="Q302" s="429"/>
    </row>
    <row r="303" spans="1:17" ht="43.5" customHeight="1" x14ac:dyDescent="0.25">
      <c r="A303" s="118" t="s">
        <v>835</v>
      </c>
      <c r="B303" s="725"/>
      <c r="C303" s="727"/>
      <c r="D303" s="729"/>
      <c r="E303" s="727"/>
      <c r="F303" s="731"/>
      <c r="G303" s="731"/>
      <c r="H303" s="836"/>
      <c r="I303" s="356" t="str">
        <f>IF('Mapa final SI'!AC306="","",'Mapa final SI'!AC306)</f>
        <v/>
      </c>
      <c r="J303" s="356" t="str">
        <f>IF('Mapa final SI'!AE306="","",'Mapa final SI'!AE306)</f>
        <v/>
      </c>
      <c r="K303" s="356" t="str">
        <f t="shared" si="4"/>
        <v/>
      </c>
      <c r="L303" s="356" t="str">
        <f>IF('Mapa final SI'!AH306="","",'Mapa final SI'!AH306)</f>
        <v/>
      </c>
      <c r="M303" s="357" t="str">
        <f>IF('Mapa final SI'!T306="","",'Mapa final SI'!T306)</f>
        <v/>
      </c>
      <c r="N303" s="428"/>
      <c r="O303" s="428"/>
      <c r="P303" s="428"/>
      <c r="Q303" s="429"/>
    </row>
    <row r="304" spans="1:17" ht="43.5" customHeight="1" x14ac:dyDescent="0.25">
      <c r="A304" s="118" t="s">
        <v>836</v>
      </c>
      <c r="B304" s="725"/>
      <c r="C304" s="727"/>
      <c r="D304" s="729"/>
      <c r="E304" s="727"/>
      <c r="F304" s="731"/>
      <c r="G304" s="731"/>
      <c r="H304" s="836"/>
      <c r="I304" s="356" t="str">
        <f>IF('Mapa final SI'!AC307="","",'Mapa final SI'!AC307)</f>
        <v/>
      </c>
      <c r="J304" s="356" t="str">
        <f>IF('Mapa final SI'!AE307="","",'Mapa final SI'!AE307)</f>
        <v/>
      </c>
      <c r="K304" s="356" t="str">
        <f t="shared" si="4"/>
        <v/>
      </c>
      <c r="L304" s="356" t="str">
        <f>IF('Mapa final SI'!AH307="","",'Mapa final SI'!AH307)</f>
        <v/>
      </c>
      <c r="M304" s="357" t="str">
        <f>IF('Mapa final SI'!T307="","",'Mapa final SI'!T307)</f>
        <v/>
      </c>
      <c r="N304" s="428"/>
      <c r="O304" s="428"/>
      <c r="P304" s="428"/>
      <c r="Q304" s="429"/>
    </row>
    <row r="305" spans="1:17" ht="43.5" customHeight="1" x14ac:dyDescent="0.25">
      <c r="A305" s="118" t="s">
        <v>837</v>
      </c>
      <c r="B305" s="725"/>
      <c r="C305" s="727"/>
      <c r="D305" s="729"/>
      <c r="E305" s="727"/>
      <c r="F305" s="731"/>
      <c r="G305" s="731"/>
      <c r="H305" s="836"/>
      <c r="I305" s="356" t="str">
        <f>IF('Mapa final SI'!AC308="","",'Mapa final SI'!AC308)</f>
        <v/>
      </c>
      <c r="J305" s="356" t="str">
        <f>IF('Mapa final SI'!AE308="","",'Mapa final SI'!AE308)</f>
        <v/>
      </c>
      <c r="K305" s="356" t="str">
        <f t="shared" si="4"/>
        <v/>
      </c>
      <c r="L305" s="356" t="str">
        <f>IF('Mapa final SI'!AH308="","",'Mapa final SI'!AH308)</f>
        <v/>
      </c>
      <c r="M305" s="357" t="str">
        <f>IF('Mapa final SI'!T308="","",'Mapa final SI'!T308)</f>
        <v/>
      </c>
      <c r="N305" s="428"/>
      <c r="O305" s="428"/>
      <c r="P305" s="428"/>
      <c r="Q305" s="429"/>
    </row>
    <row r="306" spans="1:17" ht="43.5" customHeight="1" x14ac:dyDescent="0.25">
      <c r="A306" s="118" t="s">
        <v>838</v>
      </c>
      <c r="B306" s="725"/>
      <c r="C306" s="727"/>
      <c r="D306" s="729"/>
      <c r="E306" s="727"/>
      <c r="F306" s="731"/>
      <c r="G306" s="731"/>
      <c r="H306" s="732"/>
      <c r="I306" s="356" t="str">
        <f>IF('Mapa final SI'!AC309="","",'Mapa final SI'!AC309)</f>
        <v/>
      </c>
      <c r="J306" s="356" t="str">
        <f>IF('Mapa final SI'!AE309="","",'Mapa final SI'!AE309)</f>
        <v/>
      </c>
      <c r="K306" s="356" t="str">
        <f t="shared" si="4"/>
        <v/>
      </c>
      <c r="L306" s="356" t="str">
        <f>IF('Mapa final SI'!AH309="","",'Mapa final SI'!AH309)</f>
        <v/>
      </c>
      <c r="M306" s="357" t="str">
        <f>IF('Mapa final SI'!T309="","",'Mapa final SI'!T309)</f>
        <v/>
      </c>
      <c r="N306" s="428"/>
      <c r="O306" s="428"/>
      <c r="P306" s="428"/>
      <c r="Q306" s="429"/>
    </row>
    <row r="307" spans="1:17" ht="43.5" customHeight="1" x14ac:dyDescent="0.25">
      <c r="A307" s="118" t="s">
        <v>839</v>
      </c>
      <c r="B307" s="724"/>
      <c r="C307" s="726" t="str">
        <f>IF('Mapa final SI'!G310="","",'Mapa final SI'!G310)</f>
        <v/>
      </c>
      <c r="D307" s="728"/>
      <c r="E307" s="726" t="str">
        <f>IF('Mapa final SI'!F310="","",'Mapa final SI'!F310)</f>
        <v/>
      </c>
      <c r="F307" s="730" t="str">
        <f>IF('Mapa final SI'!L310="","",'Mapa final SI'!L310)</f>
        <v/>
      </c>
      <c r="G307" s="730" t="str">
        <f>IF('Mapa final SI'!P310="","",'Mapa final SI'!P310)</f>
        <v/>
      </c>
      <c r="H307" s="83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6" t="str">
        <f>IF('Mapa final SI'!AC310="","",'Mapa final SI'!AC310)</f>
        <v/>
      </c>
      <c r="J307" s="356" t="str">
        <f>IF('Mapa final SI'!AE310="","",'Mapa final SI'!AE310)</f>
        <v/>
      </c>
      <c r="K307" s="356" t="str">
        <f t="shared" si="4"/>
        <v/>
      </c>
      <c r="L307" s="356" t="str">
        <f>IF('Mapa final SI'!AH310="","",'Mapa final SI'!AH310)</f>
        <v/>
      </c>
      <c r="M307" s="357" t="str">
        <f>IF('Mapa final SI'!T310="","",'Mapa final SI'!T310)</f>
        <v/>
      </c>
      <c r="N307" s="428"/>
      <c r="O307" s="428"/>
      <c r="P307" s="428"/>
      <c r="Q307" s="429"/>
    </row>
    <row r="308" spans="1:17" ht="43.5" customHeight="1" x14ac:dyDescent="0.25">
      <c r="A308" s="118" t="s">
        <v>840</v>
      </c>
      <c r="B308" s="725"/>
      <c r="C308" s="727"/>
      <c r="D308" s="729"/>
      <c r="E308" s="727"/>
      <c r="F308" s="731"/>
      <c r="G308" s="731"/>
      <c r="H308" s="836"/>
      <c r="I308" s="356" t="str">
        <f>IF('Mapa final SI'!AC311="","",'Mapa final SI'!AC311)</f>
        <v/>
      </c>
      <c r="J308" s="356" t="str">
        <f>IF('Mapa final SI'!AE311="","",'Mapa final SI'!AE311)</f>
        <v/>
      </c>
      <c r="K308" s="356" t="str">
        <f t="shared" si="4"/>
        <v/>
      </c>
      <c r="L308" s="356" t="str">
        <f>IF('Mapa final SI'!AH311="","",'Mapa final SI'!AH311)</f>
        <v/>
      </c>
      <c r="M308" s="357" t="str">
        <f>IF('Mapa final SI'!T311="","",'Mapa final SI'!T311)</f>
        <v/>
      </c>
      <c r="N308" s="428"/>
      <c r="O308" s="428"/>
      <c r="P308" s="428"/>
      <c r="Q308" s="429"/>
    </row>
    <row r="309" spans="1:17" ht="43.5" customHeight="1" x14ac:dyDescent="0.25">
      <c r="A309" s="118" t="s">
        <v>841</v>
      </c>
      <c r="B309" s="725"/>
      <c r="C309" s="727"/>
      <c r="D309" s="729"/>
      <c r="E309" s="727"/>
      <c r="F309" s="731"/>
      <c r="G309" s="731"/>
      <c r="H309" s="836"/>
      <c r="I309" s="356" t="str">
        <f>IF('Mapa final SI'!AC312="","",'Mapa final SI'!AC312)</f>
        <v/>
      </c>
      <c r="J309" s="356" t="str">
        <f>IF('Mapa final SI'!AE312="","",'Mapa final SI'!AE312)</f>
        <v/>
      </c>
      <c r="K309" s="356" t="str">
        <f t="shared" si="4"/>
        <v/>
      </c>
      <c r="L309" s="356" t="str">
        <f>IF('Mapa final SI'!AH312="","",'Mapa final SI'!AH312)</f>
        <v/>
      </c>
      <c r="M309" s="357" t="str">
        <f>IF('Mapa final SI'!T312="","",'Mapa final SI'!T312)</f>
        <v/>
      </c>
      <c r="N309" s="428"/>
      <c r="O309" s="428"/>
      <c r="P309" s="428"/>
      <c r="Q309" s="429"/>
    </row>
    <row r="310" spans="1:17" ht="43.5" customHeight="1" x14ac:dyDescent="0.25">
      <c r="A310" s="118" t="s">
        <v>842</v>
      </c>
      <c r="B310" s="725"/>
      <c r="C310" s="727"/>
      <c r="D310" s="729"/>
      <c r="E310" s="727"/>
      <c r="F310" s="731"/>
      <c r="G310" s="731"/>
      <c r="H310" s="836"/>
      <c r="I310" s="356" t="str">
        <f>IF('Mapa final SI'!AC313="","",'Mapa final SI'!AC313)</f>
        <v/>
      </c>
      <c r="J310" s="356" t="str">
        <f>IF('Mapa final SI'!AE313="","",'Mapa final SI'!AE313)</f>
        <v/>
      </c>
      <c r="K310" s="356" t="str">
        <f t="shared" si="4"/>
        <v/>
      </c>
      <c r="L310" s="356" t="str">
        <f>IF('Mapa final SI'!AH313="","",'Mapa final SI'!AH313)</f>
        <v/>
      </c>
      <c r="M310" s="357" t="str">
        <f>IF('Mapa final SI'!T313="","",'Mapa final SI'!T313)</f>
        <v/>
      </c>
      <c r="N310" s="428"/>
      <c r="O310" s="428"/>
      <c r="P310" s="428"/>
      <c r="Q310" s="429"/>
    </row>
    <row r="311" spans="1:17" ht="43.5" customHeight="1" x14ac:dyDescent="0.25">
      <c r="A311" s="118" t="s">
        <v>843</v>
      </c>
      <c r="B311" s="725"/>
      <c r="C311" s="727"/>
      <c r="D311" s="729"/>
      <c r="E311" s="727"/>
      <c r="F311" s="731"/>
      <c r="G311" s="731"/>
      <c r="H311" s="836"/>
      <c r="I311" s="356" t="str">
        <f>IF('Mapa final SI'!AC314="","",'Mapa final SI'!AC314)</f>
        <v/>
      </c>
      <c r="J311" s="356" t="str">
        <f>IF('Mapa final SI'!AE314="","",'Mapa final SI'!AE314)</f>
        <v/>
      </c>
      <c r="K311" s="356" t="str">
        <f t="shared" si="4"/>
        <v/>
      </c>
      <c r="L311" s="356" t="str">
        <f>IF('Mapa final SI'!AH314="","",'Mapa final SI'!AH314)</f>
        <v/>
      </c>
      <c r="M311" s="357" t="str">
        <f>IF('Mapa final SI'!T314="","",'Mapa final SI'!T314)</f>
        <v/>
      </c>
      <c r="N311" s="428"/>
      <c r="O311" s="428"/>
      <c r="P311" s="428"/>
      <c r="Q311" s="429"/>
    </row>
    <row r="312" spans="1:17" ht="43.5" customHeight="1" x14ac:dyDescent="0.25">
      <c r="A312" s="118" t="s">
        <v>844</v>
      </c>
      <c r="B312" s="725"/>
      <c r="C312" s="727"/>
      <c r="D312" s="729"/>
      <c r="E312" s="727"/>
      <c r="F312" s="731"/>
      <c r="G312" s="731"/>
      <c r="H312" s="732"/>
      <c r="I312" s="356" t="str">
        <f>IF('Mapa final SI'!AC315="","",'Mapa final SI'!AC315)</f>
        <v/>
      </c>
      <c r="J312" s="356" t="str">
        <f>IF('Mapa final SI'!AE315="","",'Mapa final SI'!AE315)</f>
        <v/>
      </c>
      <c r="K312" s="356" t="str">
        <f t="shared" si="4"/>
        <v/>
      </c>
      <c r="L312" s="356" t="str">
        <f>IF('Mapa final SI'!AH315="","",'Mapa final SI'!AH315)</f>
        <v/>
      </c>
      <c r="M312" s="357" t="str">
        <f>IF('Mapa final SI'!T315="","",'Mapa final SI'!T315)</f>
        <v/>
      </c>
      <c r="N312" s="428"/>
      <c r="O312" s="428"/>
      <c r="P312" s="428"/>
      <c r="Q312" s="429"/>
    </row>
    <row r="313" spans="1:17" ht="43.5" customHeight="1" x14ac:dyDescent="0.25">
      <c r="A313" s="118" t="s">
        <v>845</v>
      </c>
      <c r="B313" s="724"/>
      <c r="C313" s="726" t="str">
        <f>IF('Mapa final SI'!G316="","",'Mapa final SI'!G316)</f>
        <v/>
      </c>
      <c r="D313" s="728"/>
      <c r="E313" s="726" t="str">
        <f>IF('Mapa final SI'!F316="","",'Mapa final SI'!F316)</f>
        <v/>
      </c>
      <c r="F313" s="730" t="str">
        <f>IF('Mapa final SI'!L316="","",'Mapa final SI'!L316)</f>
        <v/>
      </c>
      <c r="G313" s="730" t="str">
        <f>IF('Mapa final SI'!P316="","",'Mapa final SI'!P316)</f>
        <v/>
      </c>
      <c r="H313" s="83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6" t="str">
        <f>IF('Mapa final SI'!AC316="","",'Mapa final SI'!AC316)</f>
        <v/>
      </c>
      <c r="J313" s="356" t="str">
        <f>IF('Mapa final SI'!AE316="","",'Mapa final SI'!AE316)</f>
        <v/>
      </c>
      <c r="K313" s="356" t="str">
        <f t="shared" si="4"/>
        <v/>
      </c>
      <c r="L313" s="356" t="str">
        <f>IF('Mapa final SI'!AH316="","",'Mapa final SI'!AH316)</f>
        <v/>
      </c>
      <c r="M313" s="357" t="str">
        <f>IF('Mapa final SI'!T316="","",'Mapa final SI'!T316)</f>
        <v/>
      </c>
      <c r="N313" s="428"/>
      <c r="O313" s="428"/>
      <c r="P313" s="428"/>
      <c r="Q313" s="429"/>
    </row>
    <row r="314" spans="1:17" ht="43.5" customHeight="1" x14ac:dyDescent="0.25">
      <c r="A314" s="118" t="s">
        <v>846</v>
      </c>
      <c r="B314" s="725"/>
      <c r="C314" s="727"/>
      <c r="D314" s="729"/>
      <c r="E314" s="727"/>
      <c r="F314" s="731"/>
      <c r="G314" s="731"/>
      <c r="H314" s="836"/>
      <c r="I314" s="356" t="str">
        <f>IF('Mapa final SI'!AC317="","",'Mapa final SI'!AC317)</f>
        <v/>
      </c>
      <c r="J314" s="356" t="str">
        <f>IF('Mapa final SI'!AE317="","",'Mapa final SI'!AE317)</f>
        <v/>
      </c>
      <c r="K314" s="356" t="str">
        <f t="shared" si="4"/>
        <v/>
      </c>
      <c r="L314" s="356" t="str">
        <f>IF('Mapa final SI'!AH317="","",'Mapa final SI'!AH317)</f>
        <v/>
      </c>
      <c r="M314" s="357" t="str">
        <f>IF('Mapa final SI'!T317="","",'Mapa final SI'!T317)</f>
        <v/>
      </c>
      <c r="N314" s="428"/>
      <c r="O314" s="428"/>
      <c r="P314" s="428"/>
      <c r="Q314" s="429"/>
    </row>
    <row r="315" spans="1:17" ht="43.5" customHeight="1" x14ac:dyDescent="0.25">
      <c r="A315" s="118" t="s">
        <v>847</v>
      </c>
      <c r="B315" s="725"/>
      <c r="C315" s="727"/>
      <c r="D315" s="729"/>
      <c r="E315" s="727"/>
      <c r="F315" s="731"/>
      <c r="G315" s="731"/>
      <c r="H315" s="836"/>
      <c r="I315" s="356" t="str">
        <f>IF('Mapa final SI'!AC318="","",'Mapa final SI'!AC318)</f>
        <v/>
      </c>
      <c r="J315" s="356" t="str">
        <f>IF('Mapa final SI'!AE318="","",'Mapa final SI'!AE318)</f>
        <v/>
      </c>
      <c r="K315" s="356" t="str">
        <f t="shared" si="4"/>
        <v/>
      </c>
      <c r="L315" s="356" t="str">
        <f>IF('Mapa final SI'!AH318="","",'Mapa final SI'!AH318)</f>
        <v/>
      </c>
      <c r="M315" s="357" t="str">
        <f>IF('Mapa final SI'!T318="","",'Mapa final SI'!T318)</f>
        <v/>
      </c>
      <c r="N315" s="428"/>
      <c r="O315" s="428"/>
      <c r="P315" s="428"/>
      <c r="Q315" s="429"/>
    </row>
    <row r="316" spans="1:17" ht="43.5" customHeight="1" x14ac:dyDescent="0.25">
      <c r="A316" s="118" t="s">
        <v>848</v>
      </c>
      <c r="B316" s="725"/>
      <c r="C316" s="727"/>
      <c r="D316" s="729"/>
      <c r="E316" s="727"/>
      <c r="F316" s="731"/>
      <c r="G316" s="731"/>
      <c r="H316" s="836"/>
      <c r="I316" s="356" t="str">
        <f>IF('Mapa final SI'!AC319="","",'Mapa final SI'!AC319)</f>
        <v/>
      </c>
      <c r="J316" s="356" t="str">
        <f>IF('Mapa final SI'!AE319="","",'Mapa final SI'!AE319)</f>
        <v/>
      </c>
      <c r="K316" s="356" t="str">
        <f t="shared" si="4"/>
        <v/>
      </c>
      <c r="L316" s="356" t="str">
        <f>IF('Mapa final SI'!AH319="","",'Mapa final SI'!AH319)</f>
        <v/>
      </c>
      <c r="M316" s="357" t="str">
        <f>IF('Mapa final SI'!T319="","",'Mapa final SI'!T319)</f>
        <v/>
      </c>
      <c r="N316" s="428"/>
      <c r="O316" s="428"/>
      <c r="P316" s="428"/>
      <c r="Q316" s="429"/>
    </row>
    <row r="317" spans="1:17" ht="43.5" customHeight="1" x14ac:dyDescent="0.25">
      <c r="A317" s="118" t="s">
        <v>849</v>
      </c>
      <c r="B317" s="725"/>
      <c r="C317" s="727"/>
      <c r="D317" s="729"/>
      <c r="E317" s="727"/>
      <c r="F317" s="731"/>
      <c r="G317" s="731"/>
      <c r="H317" s="836"/>
      <c r="I317" s="356" t="str">
        <f>IF('Mapa final SI'!AC320="","",'Mapa final SI'!AC320)</f>
        <v/>
      </c>
      <c r="J317" s="356" t="str">
        <f>IF('Mapa final SI'!AE320="","",'Mapa final SI'!AE320)</f>
        <v/>
      </c>
      <c r="K317" s="356" t="str">
        <f t="shared" si="4"/>
        <v/>
      </c>
      <c r="L317" s="356" t="str">
        <f>IF('Mapa final SI'!AH320="","",'Mapa final SI'!AH320)</f>
        <v/>
      </c>
      <c r="M317" s="357" t="str">
        <f>IF('Mapa final SI'!T320="","",'Mapa final SI'!T320)</f>
        <v/>
      </c>
      <c r="N317" s="428"/>
      <c r="O317" s="428"/>
      <c r="P317" s="428"/>
      <c r="Q317" s="429"/>
    </row>
    <row r="318" spans="1:17" ht="43.5" customHeight="1" x14ac:dyDescent="0.25">
      <c r="A318" s="118" t="s">
        <v>850</v>
      </c>
      <c r="B318" s="725"/>
      <c r="C318" s="727"/>
      <c r="D318" s="729"/>
      <c r="E318" s="727"/>
      <c r="F318" s="731"/>
      <c r="G318" s="731"/>
      <c r="H318" s="732"/>
      <c r="I318" s="356" t="str">
        <f>IF('Mapa final SI'!AC321="","",'Mapa final SI'!AC321)</f>
        <v/>
      </c>
      <c r="J318" s="356" t="str">
        <f>IF('Mapa final SI'!AE321="","",'Mapa final SI'!AE321)</f>
        <v/>
      </c>
      <c r="K318" s="356" t="str">
        <f t="shared" si="4"/>
        <v/>
      </c>
      <c r="L318" s="356" t="str">
        <f>IF('Mapa final SI'!AH321="","",'Mapa final SI'!AH321)</f>
        <v/>
      </c>
      <c r="M318" s="357" t="str">
        <f>IF('Mapa final SI'!T321="","",'Mapa final SI'!T321)</f>
        <v/>
      </c>
      <c r="N318" s="428"/>
      <c r="O318" s="428"/>
      <c r="P318" s="428"/>
      <c r="Q318" s="429"/>
    </row>
    <row r="319" spans="1:17" ht="43.5" customHeight="1" x14ac:dyDescent="0.25">
      <c r="A319" s="118" t="s">
        <v>851</v>
      </c>
      <c r="B319" s="724"/>
      <c r="C319" s="726" t="str">
        <f>IF('Mapa final SI'!G322="","",'Mapa final SI'!G322)</f>
        <v/>
      </c>
      <c r="D319" s="728"/>
      <c r="E319" s="726" t="str">
        <f>IF('Mapa final SI'!F322="","",'Mapa final SI'!F322)</f>
        <v/>
      </c>
      <c r="F319" s="730" t="str">
        <f>IF('Mapa final SI'!L322="","",'Mapa final SI'!L322)</f>
        <v/>
      </c>
      <c r="G319" s="730" t="str">
        <f>IF('Mapa final SI'!P322="","",'Mapa final SI'!P322)</f>
        <v/>
      </c>
      <c r="H319" s="83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6" t="str">
        <f>IF('Mapa final SI'!AC322="","",'Mapa final SI'!AC322)</f>
        <v/>
      </c>
      <c r="J319" s="356" t="str">
        <f>IF('Mapa final SI'!AE322="","",'Mapa final SI'!AE322)</f>
        <v/>
      </c>
      <c r="K319" s="356" t="str">
        <f t="shared" si="4"/>
        <v/>
      </c>
      <c r="L319" s="356" t="str">
        <f>IF('Mapa final SI'!AH322="","",'Mapa final SI'!AH322)</f>
        <v/>
      </c>
      <c r="M319" s="357" t="str">
        <f>IF('Mapa final SI'!T322="","",'Mapa final SI'!T322)</f>
        <v/>
      </c>
      <c r="N319" s="428"/>
      <c r="O319" s="428"/>
      <c r="P319" s="428"/>
      <c r="Q319" s="429"/>
    </row>
    <row r="320" spans="1:17" ht="43.5" customHeight="1" x14ac:dyDescent="0.25">
      <c r="A320" s="118" t="s">
        <v>852</v>
      </c>
      <c r="B320" s="725"/>
      <c r="C320" s="727"/>
      <c r="D320" s="729"/>
      <c r="E320" s="727"/>
      <c r="F320" s="731"/>
      <c r="G320" s="731"/>
      <c r="H320" s="836"/>
      <c r="I320" s="356" t="str">
        <f>IF('Mapa final SI'!AC323="","",'Mapa final SI'!AC323)</f>
        <v/>
      </c>
      <c r="J320" s="356" t="str">
        <f>IF('Mapa final SI'!AE323="","",'Mapa final SI'!AE323)</f>
        <v/>
      </c>
      <c r="K320" s="356" t="str">
        <f t="shared" si="4"/>
        <v/>
      </c>
      <c r="L320" s="356" t="str">
        <f>IF('Mapa final SI'!AH323="","",'Mapa final SI'!AH323)</f>
        <v/>
      </c>
      <c r="M320" s="357" t="str">
        <f>IF('Mapa final SI'!T323="","",'Mapa final SI'!T323)</f>
        <v/>
      </c>
      <c r="N320" s="428"/>
      <c r="O320" s="428"/>
      <c r="P320" s="428"/>
      <c r="Q320" s="429"/>
    </row>
    <row r="321" spans="1:17" ht="43.5" customHeight="1" x14ac:dyDescent="0.25">
      <c r="A321" s="118" t="s">
        <v>853</v>
      </c>
      <c r="B321" s="725"/>
      <c r="C321" s="727"/>
      <c r="D321" s="729"/>
      <c r="E321" s="727"/>
      <c r="F321" s="731"/>
      <c r="G321" s="731"/>
      <c r="H321" s="836"/>
      <c r="I321" s="356" t="str">
        <f>IF('Mapa final SI'!AC324="","",'Mapa final SI'!AC324)</f>
        <v/>
      </c>
      <c r="J321" s="356" t="str">
        <f>IF('Mapa final SI'!AE324="","",'Mapa final SI'!AE324)</f>
        <v/>
      </c>
      <c r="K321" s="356" t="str">
        <f t="shared" si="4"/>
        <v/>
      </c>
      <c r="L321" s="356" t="str">
        <f>IF('Mapa final SI'!AH324="","",'Mapa final SI'!AH324)</f>
        <v/>
      </c>
      <c r="M321" s="357" t="str">
        <f>IF('Mapa final SI'!T324="","",'Mapa final SI'!T324)</f>
        <v/>
      </c>
      <c r="N321" s="428"/>
      <c r="O321" s="428"/>
      <c r="P321" s="428"/>
      <c r="Q321" s="429"/>
    </row>
    <row r="322" spans="1:17" ht="43.5" customHeight="1" x14ac:dyDescent="0.25">
      <c r="A322" s="118" t="s">
        <v>854</v>
      </c>
      <c r="B322" s="725"/>
      <c r="C322" s="727"/>
      <c r="D322" s="729"/>
      <c r="E322" s="727"/>
      <c r="F322" s="731"/>
      <c r="G322" s="731"/>
      <c r="H322" s="836"/>
      <c r="I322" s="356" t="str">
        <f>IF('Mapa final SI'!AC325="","",'Mapa final SI'!AC325)</f>
        <v/>
      </c>
      <c r="J322" s="356" t="str">
        <f>IF('Mapa final SI'!AE325="","",'Mapa final SI'!AE325)</f>
        <v/>
      </c>
      <c r="K322" s="356" t="str">
        <f t="shared" si="4"/>
        <v/>
      </c>
      <c r="L322" s="356" t="str">
        <f>IF('Mapa final SI'!AH325="","",'Mapa final SI'!AH325)</f>
        <v/>
      </c>
      <c r="M322" s="357" t="str">
        <f>IF('Mapa final SI'!T325="","",'Mapa final SI'!T325)</f>
        <v/>
      </c>
      <c r="N322" s="428"/>
      <c r="O322" s="428"/>
      <c r="P322" s="428"/>
      <c r="Q322" s="429"/>
    </row>
    <row r="323" spans="1:17" ht="43.5" customHeight="1" x14ac:dyDescent="0.25">
      <c r="A323" s="118" t="s">
        <v>855</v>
      </c>
      <c r="B323" s="725"/>
      <c r="C323" s="727"/>
      <c r="D323" s="729"/>
      <c r="E323" s="727"/>
      <c r="F323" s="731"/>
      <c r="G323" s="731"/>
      <c r="H323" s="836"/>
      <c r="I323" s="356" t="str">
        <f>IF('Mapa final SI'!AC326="","",'Mapa final SI'!AC326)</f>
        <v/>
      </c>
      <c r="J323" s="356" t="str">
        <f>IF('Mapa final SI'!AE326="","",'Mapa final SI'!AE326)</f>
        <v/>
      </c>
      <c r="K323" s="356" t="str">
        <f t="shared" si="4"/>
        <v/>
      </c>
      <c r="L323" s="356" t="str">
        <f>IF('Mapa final SI'!AH326="","",'Mapa final SI'!AH326)</f>
        <v/>
      </c>
      <c r="M323" s="357" t="str">
        <f>IF('Mapa final SI'!T326="","",'Mapa final SI'!T326)</f>
        <v/>
      </c>
      <c r="N323" s="428"/>
      <c r="O323" s="428"/>
      <c r="P323" s="428"/>
      <c r="Q323" s="429"/>
    </row>
    <row r="324" spans="1:17" ht="43.5" customHeight="1" x14ac:dyDescent="0.25">
      <c r="A324" s="118" t="s">
        <v>856</v>
      </c>
      <c r="B324" s="725"/>
      <c r="C324" s="727"/>
      <c r="D324" s="729"/>
      <c r="E324" s="727"/>
      <c r="F324" s="731"/>
      <c r="G324" s="731"/>
      <c r="H324" s="732"/>
      <c r="I324" s="356" t="str">
        <f>IF('Mapa final SI'!AC327="","",'Mapa final SI'!AC327)</f>
        <v/>
      </c>
      <c r="J324" s="356" t="str">
        <f>IF('Mapa final SI'!AE327="","",'Mapa final SI'!AE327)</f>
        <v/>
      </c>
      <c r="K324" s="356" t="str">
        <f t="shared" si="4"/>
        <v/>
      </c>
      <c r="L324" s="356" t="str">
        <f>IF('Mapa final SI'!AH327="","",'Mapa final SI'!AH327)</f>
        <v/>
      </c>
      <c r="M324" s="357" t="str">
        <f>IF('Mapa final SI'!T327="","",'Mapa final SI'!T327)</f>
        <v/>
      </c>
      <c r="N324" s="428"/>
      <c r="O324" s="428"/>
      <c r="P324" s="428"/>
      <c r="Q324" s="429"/>
    </row>
    <row r="325" spans="1:17" ht="43.5" customHeight="1" x14ac:dyDescent="0.25">
      <c r="A325" s="118" t="s">
        <v>857</v>
      </c>
      <c r="B325" s="724"/>
      <c r="C325" s="726" t="str">
        <f>IF('Mapa final SI'!G328="","",'Mapa final SI'!G328)</f>
        <v/>
      </c>
      <c r="D325" s="728"/>
      <c r="E325" s="726" t="str">
        <f>IF('Mapa final SI'!F328="","",'Mapa final SI'!F328)</f>
        <v/>
      </c>
      <c r="F325" s="730" t="str">
        <f>IF('Mapa final SI'!L328="","",'Mapa final SI'!L328)</f>
        <v/>
      </c>
      <c r="G325" s="730" t="str">
        <f>IF('Mapa final SI'!P328="","",'Mapa final SI'!P328)</f>
        <v/>
      </c>
      <c r="H325" s="83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6" t="str">
        <f>IF('Mapa final SI'!AC328="","",'Mapa final SI'!AC328)</f>
        <v/>
      </c>
      <c r="J325" s="356" t="str">
        <f>IF('Mapa final SI'!AE328="","",'Mapa final SI'!AE328)</f>
        <v/>
      </c>
      <c r="K325" s="356" t="str">
        <f t="shared" si="4"/>
        <v/>
      </c>
      <c r="L325" s="356" t="str">
        <f>IF('Mapa final SI'!AH328="","",'Mapa final SI'!AH328)</f>
        <v/>
      </c>
      <c r="M325" s="357" t="str">
        <f>IF('Mapa final SI'!T328="","",'Mapa final SI'!T328)</f>
        <v/>
      </c>
      <c r="N325" s="428"/>
      <c r="O325" s="428"/>
      <c r="P325" s="428"/>
      <c r="Q325" s="429"/>
    </row>
    <row r="326" spans="1:17" ht="43.5" customHeight="1" x14ac:dyDescent="0.25">
      <c r="A326" s="118" t="s">
        <v>858</v>
      </c>
      <c r="B326" s="725"/>
      <c r="C326" s="727"/>
      <c r="D326" s="729"/>
      <c r="E326" s="727"/>
      <c r="F326" s="731"/>
      <c r="G326" s="731"/>
      <c r="H326" s="836"/>
      <c r="I326" s="356" t="str">
        <f>IF('Mapa final SI'!AC329="","",'Mapa final SI'!AC329)</f>
        <v/>
      </c>
      <c r="J326" s="356" t="str">
        <f>IF('Mapa final SI'!AE329="","",'Mapa final SI'!AE329)</f>
        <v/>
      </c>
      <c r="K326" s="356" t="str">
        <f t="shared" si="4"/>
        <v/>
      </c>
      <c r="L326" s="356" t="str">
        <f>IF('Mapa final SI'!AH329="","",'Mapa final SI'!AH329)</f>
        <v/>
      </c>
      <c r="M326" s="357" t="str">
        <f>IF('Mapa final SI'!T329="","",'Mapa final SI'!T329)</f>
        <v/>
      </c>
      <c r="N326" s="428"/>
      <c r="O326" s="428"/>
      <c r="P326" s="428"/>
      <c r="Q326" s="429"/>
    </row>
    <row r="327" spans="1:17" ht="43.5" customHeight="1" x14ac:dyDescent="0.25">
      <c r="A327" s="118" t="s">
        <v>859</v>
      </c>
      <c r="B327" s="725"/>
      <c r="C327" s="727"/>
      <c r="D327" s="729"/>
      <c r="E327" s="727"/>
      <c r="F327" s="731"/>
      <c r="G327" s="731"/>
      <c r="H327" s="836"/>
      <c r="I327" s="356" t="str">
        <f>IF('Mapa final SI'!AC330="","",'Mapa final SI'!AC330)</f>
        <v/>
      </c>
      <c r="J327" s="356" t="str">
        <f>IF('Mapa final SI'!AE330="","",'Mapa final SI'!AE330)</f>
        <v/>
      </c>
      <c r="K327" s="356" t="str">
        <f t="shared" si="4"/>
        <v/>
      </c>
      <c r="L327" s="356" t="str">
        <f>IF('Mapa final SI'!AH330="","",'Mapa final SI'!AH330)</f>
        <v/>
      </c>
      <c r="M327" s="357" t="str">
        <f>IF('Mapa final SI'!T330="","",'Mapa final SI'!T330)</f>
        <v/>
      </c>
      <c r="N327" s="428"/>
      <c r="O327" s="428"/>
      <c r="P327" s="428"/>
      <c r="Q327" s="429"/>
    </row>
    <row r="328" spans="1:17" ht="43.5" customHeight="1" x14ac:dyDescent="0.25">
      <c r="A328" s="118" t="s">
        <v>860</v>
      </c>
      <c r="B328" s="725"/>
      <c r="C328" s="727"/>
      <c r="D328" s="729"/>
      <c r="E328" s="727"/>
      <c r="F328" s="731"/>
      <c r="G328" s="731"/>
      <c r="H328" s="836"/>
      <c r="I328" s="356" t="str">
        <f>IF('Mapa final SI'!AC331="","",'Mapa final SI'!AC331)</f>
        <v/>
      </c>
      <c r="J328" s="356" t="str">
        <f>IF('Mapa final SI'!AE331="","",'Mapa final SI'!AE331)</f>
        <v/>
      </c>
      <c r="K328" s="356"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6" t="str">
        <f>IF('Mapa final SI'!AH331="","",'Mapa final SI'!AH331)</f>
        <v/>
      </c>
      <c r="M328" s="357" t="str">
        <f>IF('Mapa final SI'!T331="","",'Mapa final SI'!T331)</f>
        <v/>
      </c>
      <c r="N328" s="428"/>
      <c r="O328" s="428"/>
      <c r="P328" s="428"/>
      <c r="Q328" s="429"/>
    </row>
    <row r="329" spans="1:17" ht="43.5" customHeight="1" x14ac:dyDescent="0.25">
      <c r="A329" s="118" t="s">
        <v>861</v>
      </c>
      <c r="B329" s="725"/>
      <c r="C329" s="727"/>
      <c r="D329" s="729"/>
      <c r="E329" s="727"/>
      <c r="F329" s="731"/>
      <c r="G329" s="731"/>
      <c r="H329" s="836"/>
      <c r="I329" s="356" t="str">
        <f>IF('Mapa final SI'!AC332="","",'Mapa final SI'!AC332)</f>
        <v/>
      </c>
      <c r="J329" s="356" t="str">
        <f>IF('Mapa final SI'!AE332="","",'Mapa final SI'!AE332)</f>
        <v/>
      </c>
      <c r="K329" s="356" t="str">
        <f t="shared" si="5"/>
        <v/>
      </c>
      <c r="L329" s="356" t="str">
        <f>IF('Mapa final SI'!AH332="","",'Mapa final SI'!AH332)</f>
        <v/>
      </c>
      <c r="M329" s="357" t="str">
        <f>IF('Mapa final SI'!T332="","",'Mapa final SI'!T332)</f>
        <v/>
      </c>
      <c r="N329" s="428"/>
      <c r="O329" s="428"/>
      <c r="P329" s="428"/>
      <c r="Q329" s="429"/>
    </row>
    <row r="330" spans="1:17" ht="43.5" customHeight="1" x14ac:dyDescent="0.25">
      <c r="A330" s="118" t="s">
        <v>862</v>
      </c>
      <c r="B330" s="725"/>
      <c r="C330" s="727"/>
      <c r="D330" s="729"/>
      <c r="E330" s="727"/>
      <c r="F330" s="731"/>
      <c r="G330" s="731"/>
      <c r="H330" s="732"/>
      <c r="I330" s="356" t="str">
        <f>IF('Mapa final SI'!AC333="","",'Mapa final SI'!AC333)</f>
        <v/>
      </c>
      <c r="J330" s="356" t="str">
        <f>IF('Mapa final SI'!AE333="","",'Mapa final SI'!AE333)</f>
        <v/>
      </c>
      <c r="K330" s="356" t="str">
        <f t="shared" si="5"/>
        <v/>
      </c>
      <c r="L330" s="356" t="str">
        <f>IF('Mapa final SI'!AH333="","",'Mapa final SI'!AH333)</f>
        <v/>
      </c>
      <c r="M330" s="357" t="str">
        <f>IF('Mapa final SI'!T333="","",'Mapa final SI'!T333)</f>
        <v/>
      </c>
      <c r="N330" s="428"/>
      <c r="O330" s="428"/>
      <c r="P330" s="428"/>
      <c r="Q330" s="429"/>
    </row>
    <row r="331" spans="1:17" ht="43.5" customHeight="1" x14ac:dyDescent="0.25">
      <c r="A331" s="118" t="s">
        <v>863</v>
      </c>
      <c r="B331" s="724"/>
      <c r="C331" s="726" t="str">
        <f>IF('Mapa final SI'!G334="","",'Mapa final SI'!G334)</f>
        <v/>
      </c>
      <c r="D331" s="728"/>
      <c r="E331" s="726" t="str">
        <f>IF('Mapa final SI'!F334="","",'Mapa final SI'!F334)</f>
        <v/>
      </c>
      <c r="F331" s="730" t="str">
        <f>IF('Mapa final SI'!L334="","",'Mapa final SI'!L334)</f>
        <v/>
      </c>
      <c r="G331" s="730" t="str">
        <f>IF('Mapa final SI'!P334="","",'Mapa final SI'!P334)</f>
        <v/>
      </c>
      <c r="H331" s="83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6" t="str">
        <f>IF('Mapa final SI'!AC334="","",'Mapa final SI'!AC334)</f>
        <v/>
      </c>
      <c r="J331" s="356" t="str">
        <f>IF('Mapa final SI'!AE334="","",'Mapa final SI'!AE334)</f>
        <v/>
      </c>
      <c r="K331" s="356" t="str">
        <f t="shared" si="5"/>
        <v/>
      </c>
      <c r="L331" s="356" t="str">
        <f>IF('Mapa final SI'!AH334="","",'Mapa final SI'!AH334)</f>
        <v/>
      </c>
      <c r="M331" s="357" t="str">
        <f>IF('Mapa final SI'!T334="","",'Mapa final SI'!T334)</f>
        <v/>
      </c>
      <c r="N331" s="428"/>
      <c r="O331" s="428"/>
      <c r="P331" s="428"/>
      <c r="Q331" s="429"/>
    </row>
    <row r="332" spans="1:17" ht="43.5" customHeight="1" x14ac:dyDescent="0.25">
      <c r="A332" s="118" t="s">
        <v>864</v>
      </c>
      <c r="B332" s="725"/>
      <c r="C332" s="727"/>
      <c r="D332" s="729"/>
      <c r="E332" s="727"/>
      <c r="F332" s="731"/>
      <c r="G332" s="731"/>
      <c r="H332" s="836"/>
      <c r="I332" s="356" t="str">
        <f>IF('Mapa final SI'!AC335="","",'Mapa final SI'!AC335)</f>
        <v/>
      </c>
      <c r="J332" s="356" t="str">
        <f>IF('Mapa final SI'!AE335="","",'Mapa final SI'!AE335)</f>
        <v/>
      </c>
      <c r="K332" s="356" t="str">
        <f t="shared" si="5"/>
        <v/>
      </c>
      <c r="L332" s="356" t="str">
        <f>IF('Mapa final SI'!AH335="","",'Mapa final SI'!AH335)</f>
        <v/>
      </c>
      <c r="M332" s="357" t="str">
        <f>IF('Mapa final SI'!T335="","",'Mapa final SI'!T335)</f>
        <v/>
      </c>
      <c r="N332" s="428"/>
      <c r="O332" s="428"/>
      <c r="P332" s="428"/>
      <c r="Q332" s="429"/>
    </row>
    <row r="333" spans="1:17" ht="43.5" customHeight="1" x14ac:dyDescent="0.25">
      <c r="A333" s="118" t="s">
        <v>865</v>
      </c>
      <c r="B333" s="725"/>
      <c r="C333" s="727"/>
      <c r="D333" s="729"/>
      <c r="E333" s="727"/>
      <c r="F333" s="731"/>
      <c r="G333" s="731"/>
      <c r="H333" s="836"/>
      <c r="I333" s="356" t="str">
        <f>IF('Mapa final SI'!AC336="","",'Mapa final SI'!AC336)</f>
        <v/>
      </c>
      <c r="J333" s="356" t="str">
        <f>IF('Mapa final SI'!AE336="","",'Mapa final SI'!AE336)</f>
        <v/>
      </c>
      <c r="K333" s="356" t="str">
        <f t="shared" si="5"/>
        <v/>
      </c>
      <c r="L333" s="356" t="str">
        <f>IF('Mapa final SI'!AH336="","",'Mapa final SI'!AH336)</f>
        <v/>
      </c>
      <c r="M333" s="357" t="str">
        <f>IF('Mapa final SI'!T336="","",'Mapa final SI'!T336)</f>
        <v/>
      </c>
      <c r="N333" s="428"/>
      <c r="O333" s="428"/>
      <c r="P333" s="428"/>
      <c r="Q333" s="429"/>
    </row>
    <row r="334" spans="1:17" ht="43.5" customHeight="1" x14ac:dyDescent="0.25">
      <c r="A334" s="118" t="s">
        <v>866</v>
      </c>
      <c r="B334" s="725"/>
      <c r="C334" s="727"/>
      <c r="D334" s="729"/>
      <c r="E334" s="727"/>
      <c r="F334" s="731"/>
      <c r="G334" s="731"/>
      <c r="H334" s="836"/>
      <c r="I334" s="356" t="str">
        <f>IF('Mapa final SI'!AC337="","",'Mapa final SI'!AC337)</f>
        <v/>
      </c>
      <c r="J334" s="356" t="str">
        <f>IF('Mapa final SI'!AE337="","",'Mapa final SI'!AE337)</f>
        <v/>
      </c>
      <c r="K334" s="356" t="str">
        <f t="shared" si="5"/>
        <v/>
      </c>
      <c r="L334" s="356" t="str">
        <f>IF('Mapa final SI'!AH337="","",'Mapa final SI'!AH337)</f>
        <v/>
      </c>
      <c r="M334" s="357" t="str">
        <f>IF('Mapa final SI'!T337="","",'Mapa final SI'!T337)</f>
        <v/>
      </c>
      <c r="N334" s="428"/>
      <c r="O334" s="428"/>
      <c r="P334" s="428"/>
      <c r="Q334" s="429"/>
    </row>
    <row r="335" spans="1:17" ht="43.5" customHeight="1" x14ac:dyDescent="0.25">
      <c r="A335" s="118" t="s">
        <v>867</v>
      </c>
      <c r="B335" s="725"/>
      <c r="C335" s="727"/>
      <c r="D335" s="729"/>
      <c r="E335" s="727"/>
      <c r="F335" s="731"/>
      <c r="G335" s="731"/>
      <c r="H335" s="836"/>
      <c r="I335" s="356" t="str">
        <f>IF('Mapa final SI'!AC338="","",'Mapa final SI'!AC338)</f>
        <v/>
      </c>
      <c r="J335" s="356" t="str">
        <f>IF('Mapa final SI'!AE338="","",'Mapa final SI'!AE338)</f>
        <v/>
      </c>
      <c r="K335" s="356" t="str">
        <f t="shared" si="5"/>
        <v/>
      </c>
      <c r="L335" s="356" t="str">
        <f>IF('Mapa final SI'!AH338="","",'Mapa final SI'!AH338)</f>
        <v/>
      </c>
      <c r="M335" s="357" t="str">
        <f>IF('Mapa final SI'!T338="","",'Mapa final SI'!T338)</f>
        <v/>
      </c>
      <c r="N335" s="428"/>
      <c r="O335" s="428"/>
      <c r="P335" s="428"/>
      <c r="Q335" s="429"/>
    </row>
    <row r="336" spans="1:17" ht="43.5" customHeight="1" x14ac:dyDescent="0.25">
      <c r="A336" s="118" t="s">
        <v>868</v>
      </c>
      <c r="B336" s="725"/>
      <c r="C336" s="727"/>
      <c r="D336" s="729"/>
      <c r="E336" s="727"/>
      <c r="F336" s="731"/>
      <c r="G336" s="731"/>
      <c r="H336" s="732"/>
      <c r="I336" s="356" t="str">
        <f>IF('Mapa final SI'!AC339="","",'Mapa final SI'!AC339)</f>
        <v/>
      </c>
      <c r="J336" s="356" t="str">
        <f>IF('Mapa final SI'!AE339="","",'Mapa final SI'!AE339)</f>
        <v/>
      </c>
      <c r="K336" s="356" t="str">
        <f t="shared" si="5"/>
        <v/>
      </c>
      <c r="L336" s="356" t="str">
        <f>IF('Mapa final SI'!AH339="","",'Mapa final SI'!AH339)</f>
        <v/>
      </c>
      <c r="M336" s="357" t="str">
        <f>IF('Mapa final SI'!T339="","",'Mapa final SI'!T339)</f>
        <v/>
      </c>
      <c r="N336" s="428"/>
      <c r="O336" s="428"/>
      <c r="P336" s="428"/>
      <c r="Q336" s="429"/>
    </row>
    <row r="337" spans="1:17" ht="43.5" customHeight="1" x14ac:dyDescent="0.25">
      <c r="A337" s="118" t="s">
        <v>869</v>
      </c>
      <c r="B337" s="724"/>
      <c r="C337" s="726" t="str">
        <f>IF('Mapa final SI'!G340="","",'Mapa final SI'!G340)</f>
        <v/>
      </c>
      <c r="D337" s="728"/>
      <c r="E337" s="726" t="str">
        <f>IF('Mapa final SI'!F340="","",'Mapa final SI'!F340)</f>
        <v/>
      </c>
      <c r="F337" s="730" t="str">
        <f>IF('Mapa final SI'!L340="","",'Mapa final SI'!L340)</f>
        <v/>
      </c>
      <c r="G337" s="730" t="str">
        <f>IF('Mapa final SI'!P340="","",'Mapa final SI'!P340)</f>
        <v/>
      </c>
      <c r="H337" s="83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6" t="str">
        <f>IF('Mapa final SI'!AC340="","",'Mapa final SI'!AC340)</f>
        <v/>
      </c>
      <c r="J337" s="356" t="str">
        <f>IF('Mapa final SI'!AE340="","",'Mapa final SI'!AE340)</f>
        <v/>
      </c>
      <c r="K337" s="356" t="str">
        <f t="shared" si="5"/>
        <v/>
      </c>
      <c r="L337" s="356" t="str">
        <f>IF('Mapa final SI'!AH340="","",'Mapa final SI'!AH340)</f>
        <v/>
      </c>
      <c r="M337" s="357" t="str">
        <f>IF('Mapa final SI'!T340="","",'Mapa final SI'!T340)</f>
        <v/>
      </c>
      <c r="N337" s="428"/>
      <c r="O337" s="428"/>
      <c r="P337" s="428"/>
      <c r="Q337" s="429"/>
    </row>
    <row r="338" spans="1:17" ht="43.5" customHeight="1" x14ac:dyDescent="0.25">
      <c r="A338" s="118" t="s">
        <v>870</v>
      </c>
      <c r="B338" s="725"/>
      <c r="C338" s="727"/>
      <c r="D338" s="729"/>
      <c r="E338" s="727"/>
      <c r="F338" s="731"/>
      <c r="G338" s="731"/>
      <c r="H338" s="836"/>
      <c r="I338" s="356" t="str">
        <f>IF('Mapa final SI'!AC341="","",'Mapa final SI'!AC341)</f>
        <v/>
      </c>
      <c r="J338" s="356" t="str">
        <f>IF('Mapa final SI'!AE341="","",'Mapa final SI'!AE341)</f>
        <v/>
      </c>
      <c r="K338" s="356" t="str">
        <f t="shared" si="5"/>
        <v/>
      </c>
      <c r="L338" s="356" t="str">
        <f>IF('Mapa final SI'!AH341="","",'Mapa final SI'!AH341)</f>
        <v/>
      </c>
      <c r="M338" s="357" t="str">
        <f>IF('Mapa final SI'!T341="","",'Mapa final SI'!T341)</f>
        <v/>
      </c>
      <c r="N338" s="428"/>
      <c r="O338" s="428"/>
      <c r="P338" s="428"/>
      <c r="Q338" s="429"/>
    </row>
    <row r="339" spans="1:17" ht="43.5" customHeight="1" x14ac:dyDescent="0.25">
      <c r="A339" s="118" t="s">
        <v>871</v>
      </c>
      <c r="B339" s="725"/>
      <c r="C339" s="727"/>
      <c r="D339" s="729"/>
      <c r="E339" s="727"/>
      <c r="F339" s="731"/>
      <c r="G339" s="731"/>
      <c r="H339" s="836"/>
      <c r="I339" s="356" t="str">
        <f>IF('Mapa final SI'!AC342="","",'Mapa final SI'!AC342)</f>
        <v/>
      </c>
      <c r="J339" s="356" t="str">
        <f>IF('Mapa final SI'!AE342="","",'Mapa final SI'!AE342)</f>
        <v/>
      </c>
      <c r="K339" s="356" t="str">
        <f t="shared" si="5"/>
        <v/>
      </c>
      <c r="L339" s="356" t="str">
        <f>IF('Mapa final SI'!AH342="","",'Mapa final SI'!AH342)</f>
        <v/>
      </c>
      <c r="M339" s="357" t="str">
        <f>IF('Mapa final SI'!T342="","",'Mapa final SI'!T342)</f>
        <v/>
      </c>
      <c r="N339" s="428"/>
      <c r="O339" s="428"/>
      <c r="P339" s="428"/>
      <c r="Q339" s="429"/>
    </row>
    <row r="340" spans="1:17" ht="43.5" customHeight="1" x14ac:dyDescent="0.25">
      <c r="A340" s="118" t="s">
        <v>872</v>
      </c>
      <c r="B340" s="725"/>
      <c r="C340" s="727"/>
      <c r="D340" s="729"/>
      <c r="E340" s="727"/>
      <c r="F340" s="731"/>
      <c r="G340" s="731"/>
      <c r="H340" s="836"/>
      <c r="I340" s="356" t="str">
        <f>IF('Mapa final SI'!AC343="","",'Mapa final SI'!AC343)</f>
        <v/>
      </c>
      <c r="J340" s="356" t="str">
        <f>IF('Mapa final SI'!AE343="","",'Mapa final SI'!AE343)</f>
        <v/>
      </c>
      <c r="K340" s="356" t="str">
        <f t="shared" si="5"/>
        <v/>
      </c>
      <c r="L340" s="356" t="str">
        <f>IF('Mapa final SI'!AH343="","",'Mapa final SI'!AH343)</f>
        <v/>
      </c>
      <c r="M340" s="357" t="str">
        <f>IF('Mapa final SI'!T343="","",'Mapa final SI'!T343)</f>
        <v/>
      </c>
      <c r="N340" s="428"/>
      <c r="O340" s="428"/>
      <c r="P340" s="428"/>
      <c r="Q340" s="429"/>
    </row>
    <row r="341" spans="1:17" ht="43.5" customHeight="1" x14ac:dyDescent="0.25">
      <c r="A341" s="118" t="s">
        <v>873</v>
      </c>
      <c r="B341" s="725"/>
      <c r="C341" s="727"/>
      <c r="D341" s="729"/>
      <c r="E341" s="727"/>
      <c r="F341" s="731"/>
      <c r="G341" s="731"/>
      <c r="H341" s="836"/>
      <c r="I341" s="356" t="str">
        <f>IF('Mapa final SI'!AC344="","",'Mapa final SI'!AC344)</f>
        <v/>
      </c>
      <c r="J341" s="356" t="str">
        <f>IF('Mapa final SI'!AE344="","",'Mapa final SI'!AE344)</f>
        <v/>
      </c>
      <c r="K341" s="356" t="str">
        <f t="shared" si="5"/>
        <v/>
      </c>
      <c r="L341" s="356" t="str">
        <f>IF('Mapa final SI'!AH344="","",'Mapa final SI'!AH344)</f>
        <v/>
      </c>
      <c r="M341" s="357" t="str">
        <f>IF('Mapa final SI'!T344="","",'Mapa final SI'!T344)</f>
        <v/>
      </c>
      <c r="N341" s="428"/>
      <c r="O341" s="428"/>
      <c r="P341" s="428"/>
      <c r="Q341" s="429"/>
    </row>
    <row r="342" spans="1:17" ht="43.5" customHeight="1" x14ac:dyDescent="0.25">
      <c r="A342" s="118" t="s">
        <v>874</v>
      </c>
      <c r="B342" s="725"/>
      <c r="C342" s="727"/>
      <c r="D342" s="729"/>
      <c r="E342" s="727"/>
      <c r="F342" s="731"/>
      <c r="G342" s="731"/>
      <c r="H342" s="732"/>
      <c r="I342" s="356" t="str">
        <f>IF('Mapa final SI'!AC345="","",'Mapa final SI'!AC345)</f>
        <v/>
      </c>
      <c r="J342" s="356" t="str">
        <f>IF('Mapa final SI'!AE345="","",'Mapa final SI'!AE345)</f>
        <v/>
      </c>
      <c r="K342" s="356" t="str">
        <f t="shared" si="5"/>
        <v/>
      </c>
      <c r="L342" s="356" t="str">
        <f>IF('Mapa final SI'!AH345="","",'Mapa final SI'!AH345)</f>
        <v/>
      </c>
      <c r="M342" s="357" t="str">
        <f>IF('Mapa final SI'!T345="","",'Mapa final SI'!T345)</f>
        <v/>
      </c>
      <c r="N342" s="428"/>
      <c r="O342" s="428"/>
      <c r="P342" s="428"/>
      <c r="Q342" s="429"/>
    </row>
    <row r="343" spans="1:17" ht="43.5" customHeight="1" x14ac:dyDescent="0.25">
      <c r="A343" s="118" t="s">
        <v>875</v>
      </c>
      <c r="B343" s="724"/>
      <c r="C343" s="726" t="str">
        <f>IF('Mapa final SI'!G346="","",'Mapa final SI'!G346)</f>
        <v/>
      </c>
      <c r="D343" s="728"/>
      <c r="E343" s="726" t="str">
        <f>IF('Mapa final SI'!F346="","",'Mapa final SI'!F346)</f>
        <v/>
      </c>
      <c r="F343" s="730" t="str">
        <f>IF('Mapa final SI'!L346="","",'Mapa final SI'!L346)</f>
        <v/>
      </c>
      <c r="G343" s="730" t="str">
        <f>IF('Mapa final SI'!P346="","",'Mapa final SI'!P346)</f>
        <v/>
      </c>
      <c r="H343" s="83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6" t="str">
        <f>IF('Mapa final SI'!AC346="","",'Mapa final SI'!AC346)</f>
        <v/>
      </c>
      <c r="J343" s="356" t="str">
        <f>IF('Mapa final SI'!AE346="","",'Mapa final SI'!AE346)</f>
        <v/>
      </c>
      <c r="K343" s="356" t="str">
        <f t="shared" si="5"/>
        <v/>
      </c>
      <c r="L343" s="356" t="str">
        <f>IF('Mapa final SI'!AH346="","",'Mapa final SI'!AH346)</f>
        <v/>
      </c>
      <c r="M343" s="357" t="str">
        <f>IF('Mapa final SI'!T346="","",'Mapa final SI'!T346)</f>
        <v/>
      </c>
      <c r="N343" s="428"/>
      <c r="O343" s="428"/>
      <c r="P343" s="428"/>
      <c r="Q343" s="429"/>
    </row>
    <row r="344" spans="1:17" ht="43.5" customHeight="1" x14ac:dyDescent="0.25">
      <c r="A344" s="118" t="s">
        <v>876</v>
      </c>
      <c r="B344" s="725"/>
      <c r="C344" s="727"/>
      <c r="D344" s="729"/>
      <c r="E344" s="727"/>
      <c r="F344" s="731"/>
      <c r="G344" s="731"/>
      <c r="H344" s="836"/>
      <c r="I344" s="356" t="str">
        <f>IF('Mapa final SI'!AC347="","",'Mapa final SI'!AC347)</f>
        <v/>
      </c>
      <c r="J344" s="356" t="str">
        <f>IF('Mapa final SI'!AE347="","",'Mapa final SI'!AE347)</f>
        <v/>
      </c>
      <c r="K344" s="356" t="str">
        <f t="shared" si="5"/>
        <v/>
      </c>
      <c r="L344" s="356" t="str">
        <f>IF('Mapa final SI'!AH347="","",'Mapa final SI'!AH347)</f>
        <v/>
      </c>
      <c r="M344" s="357" t="str">
        <f>IF('Mapa final SI'!T347="","",'Mapa final SI'!T347)</f>
        <v/>
      </c>
      <c r="N344" s="428"/>
      <c r="O344" s="428"/>
      <c r="P344" s="428"/>
      <c r="Q344" s="429"/>
    </row>
    <row r="345" spans="1:17" ht="43.5" customHeight="1" x14ac:dyDescent="0.25">
      <c r="A345" s="118" t="s">
        <v>877</v>
      </c>
      <c r="B345" s="725"/>
      <c r="C345" s="727"/>
      <c r="D345" s="729"/>
      <c r="E345" s="727"/>
      <c r="F345" s="731"/>
      <c r="G345" s="731"/>
      <c r="H345" s="836"/>
      <c r="I345" s="356" t="str">
        <f>IF('Mapa final SI'!AC348="","",'Mapa final SI'!AC348)</f>
        <v/>
      </c>
      <c r="J345" s="356" t="str">
        <f>IF('Mapa final SI'!AE348="","",'Mapa final SI'!AE348)</f>
        <v/>
      </c>
      <c r="K345" s="356" t="str">
        <f t="shared" si="5"/>
        <v/>
      </c>
      <c r="L345" s="356" t="str">
        <f>IF('Mapa final SI'!AH348="","",'Mapa final SI'!AH348)</f>
        <v/>
      </c>
      <c r="M345" s="357" t="str">
        <f>IF('Mapa final SI'!T348="","",'Mapa final SI'!T348)</f>
        <v/>
      </c>
      <c r="N345" s="428"/>
      <c r="O345" s="428"/>
      <c r="P345" s="428"/>
      <c r="Q345" s="429"/>
    </row>
    <row r="346" spans="1:17" ht="43.5" customHeight="1" x14ac:dyDescent="0.25">
      <c r="A346" s="118" t="s">
        <v>878</v>
      </c>
      <c r="B346" s="725"/>
      <c r="C346" s="727"/>
      <c r="D346" s="729"/>
      <c r="E346" s="727"/>
      <c r="F346" s="731"/>
      <c r="G346" s="731"/>
      <c r="H346" s="836"/>
      <c r="I346" s="356" t="str">
        <f>IF('Mapa final SI'!AC349="","",'Mapa final SI'!AC349)</f>
        <v/>
      </c>
      <c r="J346" s="356" t="str">
        <f>IF('Mapa final SI'!AE349="","",'Mapa final SI'!AE349)</f>
        <v/>
      </c>
      <c r="K346" s="356" t="str">
        <f t="shared" si="5"/>
        <v/>
      </c>
      <c r="L346" s="356" t="str">
        <f>IF('Mapa final SI'!AH349="","",'Mapa final SI'!AH349)</f>
        <v/>
      </c>
      <c r="M346" s="357" t="str">
        <f>IF('Mapa final SI'!T349="","",'Mapa final SI'!T349)</f>
        <v/>
      </c>
      <c r="N346" s="428"/>
      <c r="O346" s="428"/>
      <c r="P346" s="428"/>
      <c r="Q346" s="429"/>
    </row>
    <row r="347" spans="1:17" ht="43.5" customHeight="1" x14ac:dyDescent="0.25">
      <c r="A347" s="118" t="s">
        <v>879</v>
      </c>
      <c r="B347" s="725"/>
      <c r="C347" s="727"/>
      <c r="D347" s="729"/>
      <c r="E347" s="727"/>
      <c r="F347" s="731"/>
      <c r="G347" s="731"/>
      <c r="H347" s="836"/>
      <c r="I347" s="356" t="str">
        <f>IF('Mapa final SI'!AC350="","",'Mapa final SI'!AC350)</f>
        <v/>
      </c>
      <c r="J347" s="356" t="str">
        <f>IF('Mapa final SI'!AE350="","",'Mapa final SI'!AE350)</f>
        <v/>
      </c>
      <c r="K347" s="356" t="str">
        <f t="shared" si="5"/>
        <v/>
      </c>
      <c r="L347" s="356" t="str">
        <f>IF('Mapa final SI'!AH350="","",'Mapa final SI'!AH350)</f>
        <v/>
      </c>
      <c r="M347" s="357" t="str">
        <f>IF('Mapa final SI'!T350="","",'Mapa final SI'!T350)</f>
        <v/>
      </c>
      <c r="N347" s="428"/>
      <c r="O347" s="428"/>
      <c r="P347" s="428"/>
      <c r="Q347" s="429"/>
    </row>
    <row r="348" spans="1:17" ht="43.5" customHeight="1" x14ac:dyDescent="0.25">
      <c r="A348" s="118" t="s">
        <v>880</v>
      </c>
      <c r="B348" s="725"/>
      <c r="C348" s="727"/>
      <c r="D348" s="729"/>
      <c r="E348" s="727"/>
      <c r="F348" s="731"/>
      <c r="G348" s="731"/>
      <c r="H348" s="732"/>
      <c r="I348" s="356" t="str">
        <f>IF('Mapa final SI'!AC351="","",'Mapa final SI'!AC351)</f>
        <v/>
      </c>
      <c r="J348" s="356" t="str">
        <f>IF('Mapa final SI'!AE351="","",'Mapa final SI'!AE351)</f>
        <v/>
      </c>
      <c r="K348" s="356" t="str">
        <f t="shared" si="5"/>
        <v/>
      </c>
      <c r="L348" s="356" t="str">
        <f>IF('Mapa final SI'!AH351="","",'Mapa final SI'!AH351)</f>
        <v/>
      </c>
      <c r="M348" s="357" t="str">
        <f>IF('Mapa final SI'!T351="","",'Mapa final SI'!T351)</f>
        <v/>
      </c>
      <c r="N348" s="428"/>
      <c r="O348" s="428"/>
      <c r="P348" s="428"/>
      <c r="Q348" s="429"/>
    </row>
    <row r="349" spans="1:17" ht="43.5" customHeight="1" x14ac:dyDescent="0.25">
      <c r="A349" s="118" t="s">
        <v>881</v>
      </c>
      <c r="B349" s="724"/>
      <c r="C349" s="726" t="str">
        <f>IF('Mapa final SI'!G352="","",'Mapa final SI'!G352)</f>
        <v/>
      </c>
      <c r="D349" s="728"/>
      <c r="E349" s="726" t="str">
        <f>IF('Mapa final SI'!F352="","",'Mapa final SI'!F352)</f>
        <v/>
      </c>
      <c r="F349" s="730" t="str">
        <f>IF('Mapa final SI'!L352="","",'Mapa final SI'!L352)</f>
        <v/>
      </c>
      <c r="G349" s="730" t="str">
        <f>IF('Mapa final SI'!P352="","",'Mapa final SI'!P352)</f>
        <v/>
      </c>
      <c r="H349" s="83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6" t="str">
        <f>IF('Mapa final SI'!AC352="","",'Mapa final SI'!AC352)</f>
        <v/>
      </c>
      <c r="J349" s="356" t="str">
        <f>IF('Mapa final SI'!AE352="","",'Mapa final SI'!AE352)</f>
        <v/>
      </c>
      <c r="K349" s="356" t="str">
        <f t="shared" si="5"/>
        <v/>
      </c>
      <c r="L349" s="356" t="str">
        <f>IF('Mapa final SI'!AH352="","",'Mapa final SI'!AH352)</f>
        <v/>
      </c>
      <c r="M349" s="357" t="str">
        <f>IF('Mapa final SI'!T352="","",'Mapa final SI'!T352)</f>
        <v/>
      </c>
      <c r="N349" s="428"/>
      <c r="O349" s="428"/>
      <c r="P349" s="428"/>
      <c r="Q349" s="429"/>
    </row>
    <row r="350" spans="1:17" ht="43.5" customHeight="1" x14ac:dyDescent="0.25">
      <c r="A350" s="118" t="s">
        <v>882</v>
      </c>
      <c r="B350" s="725"/>
      <c r="C350" s="727"/>
      <c r="D350" s="729"/>
      <c r="E350" s="727"/>
      <c r="F350" s="731"/>
      <c r="G350" s="731"/>
      <c r="H350" s="836"/>
      <c r="I350" s="356" t="str">
        <f>IF('Mapa final SI'!AC353="","",'Mapa final SI'!AC353)</f>
        <v/>
      </c>
      <c r="J350" s="356" t="str">
        <f>IF('Mapa final SI'!AE353="","",'Mapa final SI'!AE353)</f>
        <v/>
      </c>
      <c r="K350" s="356" t="str">
        <f t="shared" si="5"/>
        <v/>
      </c>
      <c r="L350" s="356" t="str">
        <f>IF('Mapa final SI'!AH353="","",'Mapa final SI'!AH353)</f>
        <v/>
      </c>
      <c r="M350" s="357" t="str">
        <f>IF('Mapa final SI'!T353="","",'Mapa final SI'!T353)</f>
        <v/>
      </c>
      <c r="N350" s="428"/>
      <c r="O350" s="428"/>
      <c r="P350" s="428"/>
      <c r="Q350" s="429"/>
    </row>
    <row r="351" spans="1:17" ht="43.5" customHeight="1" x14ac:dyDescent="0.25">
      <c r="A351" s="118" t="s">
        <v>883</v>
      </c>
      <c r="B351" s="725"/>
      <c r="C351" s="727"/>
      <c r="D351" s="729"/>
      <c r="E351" s="727"/>
      <c r="F351" s="731"/>
      <c r="G351" s="731"/>
      <c r="H351" s="836"/>
      <c r="I351" s="356" t="str">
        <f>IF('Mapa final SI'!AC354="","",'Mapa final SI'!AC354)</f>
        <v/>
      </c>
      <c r="J351" s="356" t="str">
        <f>IF('Mapa final SI'!AE354="","",'Mapa final SI'!AE354)</f>
        <v/>
      </c>
      <c r="K351" s="356" t="str">
        <f t="shared" si="5"/>
        <v/>
      </c>
      <c r="L351" s="356" t="str">
        <f>IF('Mapa final SI'!AH354="","",'Mapa final SI'!AH354)</f>
        <v/>
      </c>
      <c r="M351" s="357" t="str">
        <f>IF('Mapa final SI'!T354="","",'Mapa final SI'!T354)</f>
        <v/>
      </c>
      <c r="N351" s="428"/>
      <c r="O351" s="428"/>
      <c r="P351" s="428"/>
      <c r="Q351" s="429"/>
    </row>
    <row r="352" spans="1:17" ht="43.5" customHeight="1" x14ac:dyDescent="0.25">
      <c r="A352" s="118" t="s">
        <v>884</v>
      </c>
      <c r="B352" s="725"/>
      <c r="C352" s="727"/>
      <c r="D352" s="729"/>
      <c r="E352" s="727"/>
      <c r="F352" s="731"/>
      <c r="G352" s="731"/>
      <c r="H352" s="836"/>
      <c r="I352" s="356" t="str">
        <f>IF('Mapa final SI'!AC355="","",'Mapa final SI'!AC355)</f>
        <v/>
      </c>
      <c r="J352" s="356" t="str">
        <f>IF('Mapa final SI'!AE355="","",'Mapa final SI'!AE355)</f>
        <v/>
      </c>
      <c r="K352" s="356" t="str">
        <f t="shared" si="5"/>
        <v/>
      </c>
      <c r="L352" s="356" t="str">
        <f>IF('Mapa final SI'!AH355="","",'Mapa final SI'!AH355)</f>
        <v/>
      </c>
      <c r="M352" s="357" t="str">
        <f>IF('Mapa final SI'!T355="","",'Mapa final SI'!T355)</f>
        <v/>
      </c>
      <c r="N352" s="428"/>
      <c r="O352" s="428"/>
      <c r="P352" s="428"/>
      <c r="Q352" s="429"/>
    </row>
    <row r="353" spans="1:17" ht="43.5" customHeight="1" x14ac:dyDescent="0.25">
      <c r="A353" s="118" t="s">
        <v>885</v>
      </c>
      <c r="B353" s="725"/>
      <c r="C353" s="727"/>
      <c r="D353" s="729"/>
      <c r="E353" s="727"/>
      <c r="F353" s="731"/>
      <c r="G353" s="731"/>
      <c r="H353" s="836"/>
      <c r="I353" s="356" t="str">
        <f>IF('Mapa final SI'!AC356="","",'Mapa final SI'!AC356)</f>
        <v/>
      </c>
      <c r="J353" s="356" t="str">
        <f>IF('Mapa final SI'!AE356="","",'Mapa final SI'!AE356)</f>
        <v/>
      </c>
      <c r="K353" s="356" t="str">
        <f t="shared" si="5"/>
        <v/>
      </c>
      <c r="L353" s="356" t="str">
        <f>IF('Mapa final SI'!AH356="","",'Mapa final SI'!AH356)</f>
        <v/>
      </c>
      <c r="M353" s="357" t="str">
        <f>IF('Mapa final SI'!T356="","",'Mapa final SI'!T356)</f>
        <v/>
      </c>
      <c r="N353" s="428"/>
      <c r="O353" s="428"/>
      <c r="P353" s="428"/>
      <c r="Q353" s="429"/>
    </row>
    <row r="354" spans="1:17" ht="43.5" customHeight="1" x14ac:dyDescent="0.25">
      <c r="A354" s="118" t="s">
        <v>886</v>
      </c>
      <c r="B354" s="725"/>
      <c r="C354" s="727"/>
      <c r="D354" s="729"/>
      <c r="E354" s="727"/>
      <c r="F354" s="731"/>
      <c r="G354" s="731"/>
      <c r="H354" s="732"/>
      <c r="I354" s="356" t="str">
        <f>IF('Mapa final SI'!AC357="","",'Mapa final SI'!AC357)</f>
        <v/>
      </c>
      <c r="J354" s="356" t="str">
        <f>IF('Mapa final SI'!AE357="","",'Mapa final SI'!AE357)</f>
        <v/>
      </c>
      <c r="K354" s="356" t="str">
        <f t="shared" si="5"/>
        <v/>
      </c>
      <c r="L354" s="356" t="str">
        <f>IF('Mapa final SI'!AH357="","",'Mapa final SI'!AH357)</f>
        <v/>
      </c>
      <c r="M354" s="357" t="str">
        <f>IF('Mapa final SI'!T357="","",'Mapa final SI'!T357)</f>
        <v/>
      </c>
      <c r="N354" s="428"/>
      <c r="O354" s="428"/>
      <c r="P354" s="428"/>
      <c r="Q354" s="429"/>
    </row>
    <row r="355" spans="1:17" ht="43.5" customHeight="1" x14ac:dyDescent="0.25">
      <c r="A355" s="118" t="s">
        <v>887</v>
      </c>
      <c r="B355" s="724"/>
      <c r="C355" s="726" t="str">
        <f>IF('Mapa final SI'!G358="","",'Mapa final SI'!G358)</f>
        <v/>
      </c>
      <c r="D355" s="728"/>
      <c r="E355" s="726" t="str">
        <f>IF('Mapa final SI'!F358="","",'Mapa final SI'!F358)</f>
        <v/>
      </c>
      <c r="F355" s="730" t="str">
        <f>IF('Mapa final SI'!L358="","",'Mapa final SI'!L358)</f>
        <v/>
      </c>
      <c r="G355" s="730" t="str">
        <f>IF('Mapa final SI'!P358="","",'Mapa final SI'!P358)</f>
        <v/>
      </c>
      <c r="H355" s="83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6" t="str">
        <f>IF('Mapa final SI'!AC358="","",'Mapa final SI'!AC358)</f>
        <v/>
      </c>
      <c r="J355" s="356" t="str">
        <f>IF('Mapa final SI'!AE358="","",'Mapa final SI'!AE358)</f>
        <v/>
      </c>
      <c r="K355" s="356" t="str">
        <f t="shared" si="5"/>
        <v/>
      </c>
      <c r="L355" s="356" t="str">
        <f>IF('Mapa final SI'!AH358="","",'Mapa final SI'!AH358)</f>
        <v/>
      </c>
      <c r="M355" s="357" t="str">
        <f>IF('Mapa final SI'!T358="","",'Mapa final SI'!T358)</f>
        <v/>
      </c>
      <c r="N355" s="428"/>
      <c r="O355" s="428"/>
      <c r="P355" s="428"/>
      <c r="Q355" s="429"/>
    </row>
    <row r="356" spans="1:17" ht="43.5" customHeight="1" x14ac:dyDescent="0.25">
      <c r="A356" s="118" t="s">
        <v>888</v>
      </c>
      <c r="B356" s="725"/>
      <c r="C356" s="727"/>
      <c r="D356" s="729"/>
      <c r="E356" s="727"/>
      <c r="F356" s="731"/>
      <c r="G356" s="731"/>
      <c r="H356" s="836"/>
      <c r="I356" s="356" t="str">
        <f>IF('Mapa final SI'!AC359="","",'Mapa final SI'!AC359)</f>
        <v/>
      </c>
      <c r="J356" s="356" t="str">
        <f>IF('Mapa final SI'!AE359="","",'Mapa final SI'!AE359)</f>
        <v/>
      </c>
      <c r="K356" s="356" t="str">
        <f t="shared" si="5"/>
        <v/>
      </c>
      <c r="L356" s="356" t="str">
        <f>IF('Mapa final SI'!AH359="","",'Mapa final SI'!AH359)</f>
        <v/>
      </c>
      <c r="M356" s="357" t="str">
        <f>IF('Mapa final SI'!T359="","",'Mapa final SI'!T359)</f>
        <v/>
      </c>
      <c r="N356" s="428"/>
      <c r="O356" s="428"/>
      <c r="P356" s="428"/>
      <c r="Q356" s="429"/>
    </row>
    <row r="357" spans="1:17" ht="43.5" customHeight="1" x14ac:dyDescent="0.25">
      <c r="A357" s="118" t="s">
        <v>889</v>
      </c>
      <c r="B357" s="725"/>
      <c r="C357" s="727"/>
      <c r="D357" s="729"/>
      <c r="E357" s="727"/>
      <c r="F357" s="731"/>
      <c r="G357" s="731"/>
      <c r="H357" s="836"/>
      <c r="I357" s="356" t="str">
        <f>IF('Mapa final SI'!AC360="","",'Mapa final SI'!AC360)</f>
        <v/>
      </c>
      <c r="J357" s="356" t="str">
        <f>IF('Mapa final SI'!AE360="","",'Mapa final SI'!AE360)</f>
        <v/>
      </c>
      <c r="K357" s="356" t="str">
        <f t="shared" si="5"/>
        <v/>
      </c>
      <c r="L357" s="356" t="str">
        <f>IF('Mapa final SI'!AH360="","",'Mapa final SI'!AH360)</f>
        <v/>
      </c>
      <c r="M357" s="357" t="str">
        <f>IF('Mapa final SI'!T360="","",'Mapa final SI'!T360)</f>
        <v/>
      </c>
      <c r="N357" s="428"/>
      <c r="O357" s="428"/>
      <c r="P357" s="428"/>
      <c r="Q357" s="429"/>
    </row>
    <row r="358" spans="1:17" ht="43.5" customHeight="1" x14ac:dyDescent="0.25">
      <c r="A358" s="118" t="s">
        <v>890</v>
      </c>
      <c r="B358" s="725"/>
      <c r="C358" s="727"/>
      <c r="D358" s="729"/>
      <c r="E358" s="727"/>
      <c r="F358" s="731"/>
      <c r="G358" s="731"/>
      <c r="H358" s="836"/>
      <c r="I358" s="356" t="str">
        <f>IF('Mapa final SI'!AC361="","",'Mapa final SI'!AC361)</f>
        <v/>
      </c>
      <c r="J358" s="356" t="str">
        <f>IF('Mapa final SI'!AE361="","",'Mapa final SI'!AE361)</f>
        <v/>
      </c>
      <c r="K358" s="356" t="str">
        <f t="shared" si="5"/>
        <v/>
      </c>
      <c r="L358" s="356" t="str">
        <f>IF('Mapa final SI'!AH361="","",'Mapa final SI'!AH361)</f>
        <v/>
      </c>
      <c r="M358" s="357" t="str">
        <f>IF('Mapa final SI'!T361="","",'Mapa final SI'!T361)</f>
        <v/>
      </c>
      <c r="N358" s="428"/>
      <c r="O358" s="428"/>
      <c r="P358" s="428"/>
      <c r="Q358" s="429"/>
    </row>
    <row r="359" spans="1:17" ht="43.5" customHeight="1" x14ac:dyDescent="0.25">
      <c r="A359" s="118" t="s">
        <v>891</v>
      </c>
      <c r="B359" s="725"/>
      <c r="C359" s="727"/>
      <c r="D359" s="729"/>
      <c r="E359" s="727"/>
      <c r="F359" s="731"/>
      <c r="G359" s="731"/>
      <c r="H359" s="836"/>
      <c r="I359" s="356" t="str">
        <f>IF('Mapa final SI'!AC362="","",'Mapa final SI'!AC362)</f>
        <v/>
      </c>
      <c r="J359" s="356" t="str">
        <f>IF('Mapa final SI'!AE362="","",'Mapa final SI'!AE362)</f>
        <v/>
      </c>
      <c r="K359" s="356" t="str">
        <f t="shared" si="5"/>
        <v/>
      </c>
      <c r="L359" s="356" t="str">
        <f>IF('Mapa final SI'!AH362="","",'Mapa final SI'!AH362)</f>
        <v/>
      </c>
      <c r="M359" s="357" t="str">
        <f>IF('Mapa final SI'!T362="","",'Mapa final SI'!T362)</f>
        <v/>
      </c>
      <c r="N359" s="428"/>
      <c r="O359" s="428"/>
      <c r="P359" s="428"/>
      <c r="Q359" s="429"/>
    </row>
    <row r="360" spans="1:17" ht="43.5" customHeight="1" x14ac:dyDescent="0.25">
      <c r="A360" s="118" t="s">
        <v>892</v>
      </c>
      <c r="B360" s="725"/>
      <c r="C360" s="727"/>
      <c r="D360" s="729"/>
      <c r="E360" s="727"/>
      <c r="F360" s="731"/>
      <c r="G360" s="731"/>
      <c r="H360" s="732"/>
      <c r="I360" s="356" t="str">
        <f>IF('Mapa final SI'!AC363="","",'Mapa final SI'!AC363)</f>
        <v/>
      </c>
      <c r="J360" s="356" t="str">
        <f>IF('Mapa final SI'!AE363="","",'Mapa final SI'!AE363)</f>
        <v/>
      </c>
      <c r="K360" s="356" t="str">
        <f t="shared" si="5"/>
        <v/>
      </c>
      <c r="L360" s="356" t="str">
        <f>IF('Mapa final SI'!AH363="","",'Mapa final SI'!AH363)</f>
        <v/>
      </c>
      <c r="M360" s="357" t="str">
        <f>IF('Mapa final SI'!T363="","",'Mapa final SI'!T363)</f>
        <v/>
      </c>
      <c r="N360" s="428"/>
      <c r="O360" s="428"/>
      <c r="P360" s="428"/>
      <c r="Q360" s="429"/>
    </row>
    <row r="361" spans="1:17" ht="43.5" customHeight="1" x14ac:dyDescent="0.25">
      <c r="A361" s="118" t="s">
        <v>893</v>
      </c>
      <c r="B361" s="724"/>
      <c r="C361" s="726" t="str">
        <f>IF('Mapa final SI'!G364="","",'Mapa final SI'!G364)</f>
        <v/>
      </c>
      <c r="D361" s="728"/>
      <c r="E361" s="726" t="str">
        <f>IF('Mapa final SI'!F364="","",'Mapa final SI'!F364)</f>
        <v/>
      </c>
      <c r="F361" s="730" t="str">
        <f>IF('Mapa final SI'!L364="","",'Mapa final SI'!L364)</f>
        <v/>
      </c>
      <c r="G361" s="730" t="str">
        <f>IF('Mapa final SI'!P364="","",'Mapa final SI'!P364)</f>
        <v/>
      </c>
      <c r="H361" s="83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6" t="str">
        <f>IF('Mapa final SI'!AC364="","",'Mapa final SI'!AC364)</f>
        <v/>
      </c>
      <c r="J361" s="356" t="str">
        <f>IF('Mapa final SI'!AE364="","",'Mapa final SI'!AE364)</f>
        <v/>
      </c>
      <c r="K361" s="356" t="str">
        <f t="shared" si="5"/>
        <v/>
      </c>
      <c r="L361" s="356" t="str">
        <f>IF('Mapa final SI'!AH364="","",'Mapa final SI'!AH364)</f>
        <v/>
      </c>
      <c r="M361" s="357" t="str">
        <f>IF('Mapa final SI'!T364="","",'Mapa final SI'!T364)</f>
        <v/>
      </c>
      <c r="N361" s="428"/>
      <c r="O361" s="428"/>
      <c r="P361" s="428"/>
      <c r="Q361" s="429"/>
    </row>
    <row r="362" spans="1:17" ht="43.5" customHeight="1" x14ac:dyDescent="0.25">
      <c r="A362" s="118" t="s">
        <v>894</v>
      </c>
      <c r="B362" s="725"/>
      <c r="C362" s="727"/>
      <c r="D362" s="729"/>
      <c r="E362" s="727"/>
      <c r="F362" s="731"/>
      <c r="G362" s="731"/>
      <c r="H362" s="836"/>
      <c r="I362" s="356" t="str">
        <f>IF('Mapa final SI'!AC365="","",'Mapa final SI'!AC365)</f>
        <v/>
      </c>
      <c r="J362" s="356" t="str">
        <f>IF('Mapa final SI'!AE365="","",'Mapa final SI'!AE365)</f>
        <v/>
      </c>
      <c r="K362" s="356" t="str">
        <f t="shared" si="5"/>
        <v/>
      </c>
      <c r="L362" s="356" t="str">
        <f>IF('Mapa final SI'!AH365="","",'Mapa final SI'!AH365)</f>
        <v/>
      </c>
      <c r="M362" s="357" t="str">
        <f>IF('Mapa final SI'!T365="","",'Mapa final SI'!T365)</f>
        <v/>
      </c>
      <c r="N362" s="428"/>
      <c r="O362" s="428"/>
      <c r="P362" s="428"/>
      <c r="Q362" s="429"/>
    </row>
    <row r="363" spans="1:17" ht="51.75" customHeight="1" x14ac:dyDescent="0.25">
      <c r="A363" s="118" t="s">
        <v>895</v>
      </c>
      <c r="B363" s="725"/>
      <c r="C363" s="727"/>
      <c r="D363" s="729"/>
      <c r="E363" s="727"/>
      <c r="F363" s="731"/>
      <c r="G363" s="731"/>
      <c r="H363" s="836"/>
      <c r="I363" s="356" t="str">
        <f>IF('Mapa final SI'!AC366="","",'Mapa final SI'!AC366)</f>
        <v/>
      </c>
      <c r="J363" s="356" t="str">
        <f>IF('Mapa final SI'!AE366="","",'Mapa final SI'!AE366)</f>
        <v/>
      </c>
      <c r="K363" s="356" t="str">
        <f t="shared" si="5"/>
        <v/>
      </c>
      <c r="L363" s="356" t="str">
        <f>IF('Mapa final SI'!AH366="","",'Mapa final SI'!AH366)</f>
        <v/>
      </c>
      <c r="M363" s="357" t="str">
        <f>IF('Mapa final SI'!T366="","",'Mapa final SI'!T366)</f>
        <v/>
      </c>
      <c r="N363" s="428"/>
      <c r="O363" s="428"/>
      <c r="P363" s="428"/>
      <c r="Q363" s="429"/>
    </row>
    <row r="364" spans="1:17" ht="51.75" customHeight="1" x14ac:dyDescent="0.25">
      <c r="A364" s="118" t="s">
        <v>896</v>
      </c>
      <c r="B364" s="725"/>
      <c r="C364" s="727"/>
      <c r="D364" s="729"/>
      <c r="E364" s="727"/>
      <c r="F364" s="731"/>
      <c r="G364" s="731"/>
      <c r="H364" s="836"/>
      <c r="I364" s="356" t="str">
        <f>IF('Mapa final SI'!AC367="","",'Mapa final SI'!AC367)</f>
        <v/>
      </c>
      <c r="J364" s="356" t="str">
        <f>IF('Mapa final SI'!AE367="","",'Mapa final SI'!AE367)</f>
        <v/>
      </c>
      <c r="K364" s="356" t="str">
        <f t="shared" si="5"/>
        <v/>
      </c>
      <c r="L364" s="356" t="str">
        <f>IF('Mapa final SI'!AH367="","",'Mapa final SI'!AH367)</f>
        <v/>
      </c>
      <c r="M364" s="357" t="str">
        <f>IF('Mapa final SI'!T367="","",'Mapa final SI'!T367)</f>
        <v/>
      </c>
      <c r="N364" s="428"/>
      <c r="O364" s="428"/>
      <c r="P364" s="428"/>
      <c r="Q364" s="429"/>
    </row>
    <row r="365" spans="1:17" ht="51.75" customHeight="1" x14ac:dyDescent="0.25">
      <c r="A365" s="118" t="s">
        <v>897</v>
      </c>
      <c r="B365" s="725"/>
      <c r="C365" s="727"/>
      <c r="D365" s="729"/>
      <c r="E365" s="727"/>
      <c r="F365" s="731"/>
      <c r="G365" s="731"/>
      <c r="H365" s="836"/>
      <c r="I365" s="356" t="str">
        <f>IF('Mapa final SI'!AC368="","",'Mapa final SI'!AC368)</f>
        <v/>
      </c>
      <c r="J365" s="356" t="str">
        <f>IF('Mapa final SI'!AE368="","",'Mapa final SI'!AE368)</f>
        <v/>
      </c>
      <c r="K365" s="356" t="str">
        <f t="shared" si="5"/>
        <v/>
      </c>
      <c r="L365" s="356" t="str">
        <f>IF('Mapa final SI'!AH368="","",'Mapa final SI'!AH368)</f>
        <v/>
      </c>
      <c r="M365" s="357" t="str">
        <f>IF('Mapa final SI'!T368="","",'Mapa final SI'!T368)</f>
        <v/>
      </c>
      <c r="N365" s="428"/>
      <c r="O365" s="428"/>
      <c r="P365" s="428"/>
      <c r="Q365" s="429"/>
    </row>
    <row r="366" spans="1:17" ht="51.75" customHeight="1" x14ac:dyDescent="0.25">
      <c r="A366" s="118" t="s">
        <v>898</v>
      </c>
      <c r="B366" s="725"/>
      <c r="C366" s="727"/>
      <c r="D366" s="729"/>
      <c r="E366" s="727"/>
      <c r="F366" s="731"/>
      <c r="G366" s="731"/>
      <c r="H366" s="732"/>
      <c r="I366" s="356" t="str">
        <f>IF('Mapa final SI'!AC369="","",'Mapa final SI'!AC369)</f>
        <v/>
      </c>
      <c r="J366" s="356" t="str">
        <f>IF('Mapa final SI'!AE369="","",'Mapa final SI'!AE369)</f>
        <v/>
      </c>
      <c r="K366" s="356" t="str">
        <f t="shared" si="5"/>
        <v/>
      </c>
      <c r="L366" s="356" t="str">
        <f>IF('Mapa final SI'!AH369="","",'Mapa final SI'!AH369)</f>
        <v/>
      </c>
      <c r="M366" s="357" t="str">
        <f>IF('Mapa final SI'!T369="","",'Mapa final SI'!T369)</f>
        <v/>
      </c>
      <c r="N366" s="428"/>
      <c r="O366" s="428"/>
      <c r="P366" s="428"/>
      <c r="Q366" s="429"/>
    </row>
    <row r="367" spans="1:17" ht="51.75" customHeight="1" x14ac:dyDescent="0.25">
      <c r="A367" s="118" t="s">
        <v>899</v>
      </c>
      <c r="B367" s="724"/>
      <c r="C367" s="726" t="str">
        <f>IF('Mapa final SI'!G370="","",'Mapa final SI'!G370)</f>
        <v/>
      </c>
      <c r="D367" s="728"/>
      <c r="E367" s="726" t="str">
        <f>IF('Mapa final SI'!F370="","",'Mapa final SI'!F370)</f>
        <v/>
      </c>
      <c r="F367" s="730" t="str">
        <f>IF('Mapa final SI'!L370="","",'Mapa final SI'!L370)</f>
        <v/>
      </c>
      <c r="G367" s="730" t="str">
        <f>IF('Mapa final SI'!P370="","",'Mapa final SI'!P370)</f>
        <v/>
      </c>
      <c r="H367" s="83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6" t="str">
        <f>IF('Mapa final SI'!AC370="","",'Mapa final SI'!AC370)</f>
        <v/>
      </c>
      <c r="J367" s="356" t="str">
        <f>IF('Mapa final SI'!AE370="","",'Mapa final SI'!AE370)</f>
        <v/>
      </c>
      <c r="K367" s="356" t="str">
        <f t="shared" si="5"/>
        <v/>
      </c>
      <c r="L367" s="356" t="str">
        <f>IF('Mapa final SI'!AH370="","",'Mapa final SI'!AH370)</f>
        <v/>
      </c>
      <c r="M367" s="357" t="str">
        <f>IF('Mapa final SI'!T370="","",'Mapa final SI'!T370)</f>
        <v/>
      </c>
      <c r="N367" s="428"/>
      <c r="O367" s="428"/>
      <c r="P367" s="428"/>
      <c r="Q367" s="429"/>
    </row>
    <row r="368" spans="1:17" ht="51.75" customHeight="1" x14ac:dyDescent="0.25">
      <c r="A368" s="118" t="s">
        <v>900</v>
      </c>
      <c r="B368" s="725"/>
      <c r="C368" s="727"/>
      <c r="D368" s="729"/>
      <c r="E368" s="727"/>
      <c r="F368" s="731"/>
      <c r="G368" s="731"/>
      <c r="H368" s="836"/>
      <c r="I368" s="356" t="str">
        <f>IF('Mapa final SI'!AC371="","",'Mapa final SI'!AC371)</f>
        <v/>
      </c>
      <c r="J368" s="356" t="str">
        <f>IF('Mapa final SI'!AE371="","",'Mapa final SI'!AE371)</f>
        <v/>
      </c>
      <c r="K368" s="356" t="str">
        <f t="shared" si="5"/>
        <v/>
      </c>
      <c r="L368" s="356" t="str">
        <f>IF('Mapa final SI'!AH371="","",'Mapa final SI'!AH371)</f>
        <v/>
      </c>
      <c r="M368" s="357" t="str">
        <f>IF('Mapa final SI'!T371="","",'Mapa final SI'!T371)</f>
        <v/>
      </c>
      <c r="N368" s="428"/>
      <c r="O368" s="428"/>
      <c r="P368" s="428"/>
      <c r="Q368" s="429"/>
    </row>
    <row r="369" spans="1:17" ht="51.75" customHeight="1" x14ac:dyDescent="0.25">
      <c r="A369" s="118" t="s">
        <v>901</v>
      </c>
      <c r="B369" s="725"/>
      <c r="C369" s="727"/>
      <c r="D369" s="729"/>
      <c r="E369" s="727"/>
      <c r="F369" s="731"/>
      <c r="G369" s="731"/>
      <c r="H369" s="836"/>
      <c r="I369" s="356" t="str">
        <f>IF('Mapa final SI'!AC372="","",'Mapa final SI'!AC372)</f>
        <v/>
      </c>
      <c r="J369" s="356" t="str">
        <f>IF('Mapa final SI'!AE372="","",'Mapa final SI'!AE372)</f>
        <v/>
      </c>
      <c r="K369" s="356" t="str">
        <f t="shared" si="5"/>
        <v/>
      </c>
      <c r="L369" s="356" t="str">
        <f>IF('Mapa final SI'!AH372="","",'Mapa final SI'!AH372)</f>
        <v/>
      </c>
      <c r="M369" s="357" t="str">
        <f>IF('Mapa final SI'!T372="","",'Mapa final SI'!T372)</f>
        <v/>
      </c>
      <c r="N369" s="428"/>
      <c r="O369" s="428"/>
      <c r="P369" s="428"/>
      <c r="Q369" s="429"/>
    </row>
    <row r="370" spans="1:17" ht="51.75" customHeight="1" x14ac:dyDescent="0.25">
      <c r="A370" s="118" t="s">
        <v>902</v>
      </c>
      <c r="B370" s="725"/>
      <c r="C370" s="727"/>
      <c r="D370" s="729"/>
      <c r="E370" s="727"/>
      <c r="F370" s="731"/>
      <c r="G370" s="731"/>
      <c r="H370" s="836"/>
      <c r="I370" s="356" t="str">
        <f>IF('Mapa final SI'!AC373="","",'Mapa final SI'!AC373)</f>
        <v/>
      </c>
      <c r="J370" s="356" t="str">
        <f>IF('Mapa final SI'!AE373="","",'Mapa final SI'!AE373)</f>
        <v/>
      </c>
      <c r="K370" s="356" t="str">
        <f t="shared" si="5"/>
        <v/>
      </c>
      <c r="L370" s="356" t="str">
        <f>IF('Mapa final SI'!AH373="","",'Mapa final SI'!AH373)</f>
        <v/>
      </c>
      <c r="M370" s="357" t="str">
        <f>IF('Mapa final SI'!T373="","",'Mapa final SI'!T373)</f>
        <v/>
      </c>
      <c r="N370" s="428"/>
      <c r="O370" s="428"/>
      <c r="P370" s="428"/>
      <c r="Q370" s="429"/>
    </row>
    <row r="371" spans="1:17" ht="51.75" customHeight="1" x14ac:dyDescent="0.25">
      <c r="A371" s="118" t="s">
        <v>903</v>
      </c>
      <c r="B371" s="725"/>
      <c r="C371" s="727"/>
      <c r="D371" s="729"/>
      <c r="E371" s="727"/>
      <c r="F371" s="731"/>
      <c r="G371" s="731"/>
      <c r="H371" s="836"/>
      <c r="I371" s="356" t="str">
        <f>IF('Mapa final SI'!AC374="","",'Mapa final SI'!AC374)</f>
        <v/>
      </c>
      <c r="J371" s="356" t="str">
        <f>IF('Mapa final SI'!AE374="","",'Mapa final SI'!AE374)</f>
        <v/>
      </c>
      <c r="K371" s="356" t="str">
        <f t="shared" si="5"/>
        <v/>
      </c>
      <c r="L371" s="356" t="str">
        <f>IF('Mapa final SI'!AH374="","",'Mapa final SI'!AH374)</f>
        <v/>
      </c>
      <c r="M371" s="357" t="str">
        <f>IF('Mapa final SI'!T374="","",'Mapa final SI'!T374)</f>
        <v/>
      </c>
      <c r="N371" s="428"/>
      <c r="O371" s="428"/>
      <c r="P371" s="428"/>
      <c r="Q371" s="429"/>
    </row>
    <row r="372" spans="1:17" ht="51.75" customHeight="1" x14ac:dyDescent="0.25">
      <c r="A372" s="118" t="s">
        <v>904</v>
      </c>
      <c r="B372" s="725"/>
      <c r="C372" s="727"/>
      <c r="D372" s="729"/>
      <c r="E372" s="727"/>
      <c r="F372" s="731"/>
      <c r="G372" s="731"/>
      <c r="H372" s="732"/>
      <c r="I372" s="356" t="str">
        <f>IF('Mapa final SI'!AC375="","",'Mapa final SI'!AC375)</f>
        <v/>
      </c>
      <c r="J372" s="356" t="str">
        <f>IF('Mapa final SI'!AE375="","",'Mapa final SI'!AE375)</f>
        <v/>
      </c>
      <c r="K372" s="356" t="str">
        <f t="shared" si="5"/>
        <v/>
      </c>
      <c r="L372" s="356" t="str">
        <f>IF('Mapa final SI'!AH375="","",'Mapa final SI'!AH375)</f>
        <v/>
      </c>
      <c r="M372" s="357" t="str">
        <f>IF('Mapa final SI'!T375="","",'Mapa final SI'!T375)</f>
        <v/>
      </c>
      <c r="N372" s="428"/>
      <c r="O372" s="428"/>
      <c r="P372" s="428"/>
      <c r="Q372" s="429"/>
    </row>
    <row r="373" spans="1:17" ht="51.75" customHeight="1" x14ac:dyDescent="0.25">
      <c r="A373" s="118" t="s">
        <v>905</v>
      </c>
      <c r="B373" s="724"/>
      <c r="C373" s="726" t="str">
        <f>IF('Mapa final SI'!G376="","",'Mapa final SI'!G376)</f>
        <v/>
      </c>
      <c r="D373" s="728"/>
      <c r="E373" s="726" t="str">
        <f>IF('Mapa final SI'!F376="","",'Mapa final SI'!F376)</f>
        <v/>
      </c>
      <c r="F373" s="730" t="str">
        <f>IF('Mapa final SI'!L376="","",'Mapa final SI'!L376)</f>
        <v/>
      </c>
      <c r="G373" s="730" t="str">
        <f>IF('Mapa final SI'!P376="","",'Mapa final SI'!P376)</f>
        <v/>
      </c>
      <c r="H373" s="83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6" t="str">
        <f>IF('Mapa final SI'!AC376="","",'Mapa final SI'!AC376)</f>
        <v/>
      </c>
      <c r="J373" s="356" t="str">
        <f>IF('Mapa final SI'!AE376="","",'Mapa final SI'!AE376)</f>
        <v/>
      </c>
      <c r="K373" s="356" t="str">
        <f t="shared" si="5"/>
        <v/>
      </c>
      <c r="L373" s="356" t="str">
        <f>IF('Mapa final SI'!AH376="","",'Mapa final SI'!AH376)</f>
        <v/>
      </c>
      <c r="M373" s="357" t="str">
        <f>IF('Mapa final SI'!T376="","",'Mapa final SI'!T376)</f>
        <v/>
      </c>
      <c r="N373" s="428"/>
      <c r="O373" s="428"/>
      <c r="P373" s="428"/>
      <c r="Q373" s="429"/>
    </row>
    <row r="374" spans="1:17" ht="51.75" customHeight="1" x14ac:dyDescent="0.25">
      <c r="A374" s="118" t="s">
        <v>906</v>
      </c>
      <c r="B374" s="725"/>
      <c r="C374" s="727"/>
      <c r="D374" s="729"/>
      <c r="E374" s="727"/>
      <c r="F374" s="731"/>
      <c r="G374" s="731"/>
      <c r="H374" s="836"/>
      <c r="I374" s="356" t="str">
        <f>IF('Mapa final SI'!AC377="","",'Mapa final SI'!AC377)</f>
        <v/>
      </c>
      <c r="J374" s="356" t="str">
        <f>IF('Mapa final SI'!AE377="","",'Mapa final SI'!AE377)</f>
        <v/>
      </c>
      <c r="K374" s="356" t="str">
        <f t="shared" si="5"/>
        <v/>
      </c>
      <c r="L374" s="356" t="str">
        <f>IF('Mapa final SI'!AH377="","",'Mapa final SI'!AH377)</f>
        <v/>
      </c>
      <c r="M374" s="357" t="str">
        <f>IF('Mapa final SI'!T377="","",'Mapa final SI'!T377)</f>
        <v/>
      </c>
      <c r="N374" s="428"/>
      <c r="O374" s="428"/>
      <c r="P374" s="428"/>
      <c r="Q374" s="429"/>
    </row>
    <row r="375" spans="1:17" ht="51.75" customHeight="1" x14ac:dyDescent="0.25">
      <c r="A375" s="118" t="s">
        <v>907</v>
      </c>
      <c r="B375" s="725"/>
      <c r="C375" s="727"/>
      <c r="D375" s="729"/>
      <c r="E375" s="727"/>
      <c r="F375" s="731"/>
      <c r="G375" s="731"/>
      <c r="H375" s="836"/>
      <c r="I375" s="356" t="str">
        <f>IF('Mapa final SI'!AC378="","",'Mapa final SI'!AC378)</f>
        <v/>
      </c>
      <c r="J375" s="356" t="str">
        <f>IF('Mapa final SI'!AE378="","",'Mapa final SI'!AE378)</f>
        <v/>
      </c>
      <c r="K375" s="356" t="str">
        <f t="shared" si="5"/>
        <v/>
      </c>
      <c r="L375" s="356" t="str">
        <f>IF('Mapa final SI'!AH378="","",'Mapa final SI'!AH378)</f>
        <v/>
      </c>
      <c r="M375" s="357" t="str">
        <f>IF('Mapa final SI'!T378="","",'Mapa final SI'!T378)</f>
        <v/>
      </c>
      <c r="N375" s="428"/>
      <c r="O375" s="428"/>
      <c r="P375" s="428"/>
      <c r="Q375" s="429"/>
    </row>
    <row r="376" spans="1:17" ht="51.75" customHeight="1" x14ac:dyDescent="0.25">
      <c r="A376" s="118" t="s">
        <v>908</v>
      </c>
      <c r="B376" s="725"/>
      <c r="C376" s="727"/>
      <c r="D376" s="729"/>
      <c r="E376" s="727"/>
      <c r="F376" s="731"/>
      <c r="G376" s="731"/>
      <c r="H376" s="836"/>
      <c r="I376" s="356" t="str">
        <f>IF('Mapa final SI'!AC379="","",'Mapa final SI'!AC379)</f>
        <v/>
      </c>
      <c r="J376" s="356" t="str">
        <f>IF('Mapa final SI'!AE379="","",'Mapa final SI'!AE379)</f>
        <v/>
      </c>
      <c r="K376" s="356" t="str">
        <f t="shared" si="5"/>
        <v/>
      </c>
      <c r="L376" s="356" t="str">
        <f>IF('Mapa final SI'!AH379="","",'Mapa final SI'!AH379)</f>
        <v/>
      </c>
      <c r="M376" s="357" t="str">
        <f>IF('Mapa final SI'!T379="","",'Mapa final SI'!T379)</f>
        <v/>
      </c>
      <c r="N376" s="428"/>
      <c r="O376" s="428"/>
      <c r="P376" s="428"/>
      <c r="Q376" s="429"/>
    </row>
    <row r="377" spans="1:17" ht="51.75" customHeight="1" x14ac:dyDescent="0.25">
      <c r="A377" s="118" t="s">
        <v>909</v>
      </c>
      <c r="B377" s="725"/>
      <c r="C377" s="727"/>
      <c r="D377" s="729"/>
      <c r="E377" s="727"/>
      <c r="F377" s="731"/>
      <c r="G377" s="731"/>
      <c r="H377" s="836"/>
      <c r="I377" s="356" t="str">
        <f>IF('Mapa final SI'!AC380="","",'Mapa final SI'!AC380)</f>
        <v/>
      </c>
      <c r="J377" s="356" t="str">
        <f>IF('Mapa final SI'!AE380="","",'Mapa final SI'!AE380)</f>
        <v/>
      </c>
      <c r="K377" s="356" t="str">
        <f t="shared" si="5"/>
        <v/>
      </c>
      <c r="L377" s="356" t="str">
        <f>IF('Mapa final SI'!AH380="","",'Mapa final SI'!AH380)</f>
        <v/>
      </c>
      <c r="M377" s="357" t="str">
        <f>IF('Mapa final SI'!T380="","",'Mapa final SI'!T380)</f>
        <v/>
      </c>
      <c r="N377" s="428"/>
      <c r="O377" s="428"/>
      <c r="P377" s="428"/>
      <c r="Q377" s="429"/>
    </row>
    <row r="378" spans="1:17" ht="51.75" customHeight="1" x14ac:dyDescent="0.25">
      <c r="A378" s="118" t="s">
        <v>910</v>
      </c>
      <c r="B378" s="725"/>
      <c r="C378" s="727"/>
      <c r="D378" s="729"/>
      <c r="E378" s="727"/>
      <c r="F378" s="731"/>
      <c r="G378" s="731"/>
      <c r="H378" s="732"/>
      <c r="I378" s="356" t="str">
        <f>IF('Mapa final SI'!AC381="","",'Mapa final SI'!AC381)</f>
        <v/>
      </c>
      <c r="J378" s="356" t="str">
        <f>IF('Mapa final SI'!AE381="","",'Mapa final SI'!AE381)</f>
        <v/>
      </c>
      <c r="K378" s="356" t="str">
        <f t="shared" si="5"/>
        <v/>
      </c>
      <c r="L378" s="356" t="str">
        <f>IF('Mapa final SI'!AH381="","",'Mapa final SI'!AH381)</f>
        <v/>
      </c>
      <c r="M378" s="357" t="str">
        <f>IF('Mapa final SI'!T381="","",'Mapa final SI'!T381)</f>
        <v/>
      </c>
      <c r="N378" s="428"/>
      <c r="O378" s="428"/>
      <c r="P378" s="428"/>
      <c r="Q378" s="429"/>
    </row>
    <row r="379" spans="1:17" ht="51.75" customHeight="1" x14ac:dyDescent="0.25">
      <c r="A379" s="118" t="s">
        <v>911</v>
      </c>
      <c r="B379" s="724"/>
      <c r="C379" s="726" t="str">
        <f>IF('Mapa final SI'!G382="","",'Mapa final SI'!G382)</f>
        <v/>
      </c>
      <c r="D379" s="728"/>
      <c r="E379" s="726" t="str">
        <f>IF('Mapa final SI'!F382="","",'Mapa final SI'!F382)</f>
        <v/>
      </c>
      <c r="F379" s="730" t="str">
        <f>IF('Mapa final SI'!L382="","",'Mapa final SI'!L382)</f>
        <v/>
      </c>
      <c r="G379" s="730" t="str">
        <f>IF('Mapa final SI'!P382="","",'Mapa final SI'!P382)</f>
        <v/>
      </c>
      <c r="H379" s="83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6" t="str">
        <f>IF('Mapa final SI'!AC382="","",'Mapa final SI'!AC382)</f>
        <v/>
      </c>
      <c r="J379" s="356" t="str">
        <f>IF('Mapa final SI'!AE382="","",'Mapa final SI'!AE382)</f>
        <v/>
      </c>
      <c r="K379" s="356" t="str">
        <f t="shared" si="5"/>
        <v/>
      </c>
      <c r="L379" s="356" t="str">
        <f>IF('Mapa final SI'!AH382="","",'Mapa final SI'!AH382)</f>
        <v/>
      </c>
      <c r="M379" s="357" t="str">
        <f>IF('Mapa final SI'!T382="","",'Mapa final SI'!T382)</f>
        <v/>
      </c>
      <c r="N379" s="428"/>
      <c r="O379" s="428"/>
      <c r="P379" s="428"/>
      <c r="Q379" s="429"/>
    </row>
    <row r="380" spans="1:17" ht="51.75" customHeight="1" x14ac:dyDescent="0.25">
      <c r="A380" s="118" t="s">
        <v>912</v>
      </c>
      <c r="B380" s="725"/>
      <c r="C380" s="727"/>
      <c r="D380" s="729"/>
      <c r="E380" s="727"/>
      <c r="F380" s="731"/>
      <c r="G380" s="731"/>
      <c r="H380" s="836"/>
      <c r="I380" s="356" t="str">
        <f>IF('Mapa final SI'!AC383="","",'Mapa final SI'!AC383)</f>
        <v/>
      </c>
      <c r="J380" s="356" t="str">
        <f>IF('Mapa final SI'!AE383="","",'Mapa final SI'!AE383)</f>
        <v/>
      </c>
      <c r="K380" s="356" t="str">
        <f t="shared" si="5"/>
        <v/>
      </c>
      <c r="L380" s="356" t="str">
        <f>IF('Mapa final SI'!AH383="","",'Mapa final SI'!AH383)</f>
        <v/>
      </c>
      <c r="M380" s="357" t="str">
        <f>IF('Mapa final SI'!T383="","",'Mapa final SI'!T383)</f>
        <v/>
      </c>
      <c r="N380" s="428"/>
      <c r="O380" s="428"/>
      <c r="P380" s="428"/>
      <c r="Q380" s="429"/>
    </row>
    <row r="381" spans="1:17" ht="51.75" customHeight="1" x14ac:dyDescent="0.25">
      <c r="A381" s="118" t="s">
        <v>913</v>
      </c>
      <c r="B381" s="725"/>
      <c r="C381" s="727"/>
      <c r="D381" s="729"/>
      <c r="E381" s="727"/>
      <c r="F381" s="731"/>
      <c r="G381" s="731"/>
      <c r="H381" s="836"/>
      <c r="I381" s="356" t="str">
        <f>IF('Mapa final SI'!AC384="","",'Mapa final SI'!AC384)</f>
        <v/>
      </c>
      <c r="J381" s="356" t="str">
        <f>IF('Mapa final SI'!AE384="","",'Mapa final SI'!AE384)</f>
        <v/>
      </c>
      <c r="K381" s="356" t="str">
        <f t="shared" si="5"/>
        <v/>
      </c>
      <c r="L381" s="356" t="str">
        <f>IF('Mapa final SI'!AH384="","",'Mapa final SI'!AH384)</f>
        <v/>
      </c>
      <c r="M381" s="357" t="str">
        <f>IF('Mapa final SI'!T384="","",'Mapa final SI'!T384)</f>
        <v/>
      </c>
      <c r="N381" s="428"/>
      <c r="O381" s="428"/>
      <c r="P381" s="428"/>
      <c r="Q381" s="429"/>
    </row>
    <row r="382" spans="1:17" ht="51.75" customHeight="1" x14ac:dyDescent="0.25">
      <c r="A382" s="118" t="s">
        <v>914</v>
      </c>
      <c r="B382" s="725"/>
      <c r="C382" s="727"/>
      <c r="D382" s="729"/>
      <c r="E382" s="727"/>
      <c r="F382" s="731"/>
      <c r="G382" s="731"/>
      <c r="H382" s="836"/>
      <c r="I382" s="356" t="str">
        <f>IF('Mapa final SI'!AC385="","",'Mapa final SI'!AC385)</f>
        <v/>
      </c>
      <c r="J382" s="356" t="str">
        <f>IF('Mapa final SI'!AE385="","",'Mapa final SI'!AE385)</f>
        <v/>
      </c>
      <c r="K382" s="356" t="str">
        <f t="shared" si="5"/>
        <v/>
      </c>
      <c r="L382" s="356" t="str">
        <f>IF('Mapa final SI'!AH385="","",'Mapa final SI'!AH385)</f>
        <v/>
      </c>
      <c r="M382" s="357" t="str">
        <f>IF('Mapa final SI'!T385="","",'Mapa final SI'!T385)</f>
        <v/>
      </c>
      <c r="N382" s="428"/>
      <c r="O382" s="428"/>
      <c r="P382" s="428"/>
      <c r="Q382" s="429"/>
    </row>
    <row r="383" spans="1:17" ht="51.75" customHeight="1" x14ac:dyDescent="0.25">
      <c r="A383" s="118" t="s">
        <v>915</v>
      </c>
      <c r="B383" s="725"/>
      <c r="C383" s="727"/>
      <c r="D383" s="729"/>
      <c r="E383" s="727"/>
      <c r="F383" s="731"/>
      <c r="G383" s="731"/>
      <c r="H383" s="836"/>
      <c r="I383" s="356" t="str">
        <f>IF('Mapa final SI'!AC386="","",'Mapa final SI'!AC386)</f>
        <v/>
      </c>
      <c r="J383" s="356" t="str">
        <f>IF('Mapa final SI'!AE386="","",'Mapa final SI'!AE386)</f>
        <v/>
      </c>
      <c r="K383" s="356" t="str">
        <f t="shared" si="5"/>
        <v/>
      </c>
      <c r="L383" s="356" t="str">
        <f>IF('Mapa final SI'!AH386="","",'Mapa final SI'!AH386)</f>
        <v/>
      </c>
      <c r="M383" s="357" t="str">
        <f>IF('Mapa final SI'!T386="","",'Mapa final SI'!T386)</f>
        <v/>
      </c>
      <c r="N383" s="428"/>
      <c r="O383" s="428"/>
      <c r="P383" s="428"/>
      <c r="Q383" s="429"/>
    </row>
    <row r="384" spans="1:17" ht="51.75" customHeight="1" x14ac:dyDescent="0.25">
      <c r="A384" s="118" t="s">
        <v>916</v>
      </c>
      <c r="B384" s="725"/>
      <c r="C384" s="727"/>
      <c r="D384" s="729"/>
      <c r="E384" s="727"/>
      <c r="F384" s="731"/>
      <c r="G384" s="731"/>
      <c r="H384" s="732"/>
      <c r="I384" s="356" t="str">
        <f>IF('Mapa final SI'!AC387="","",'Mapa final SI'!AC387)</f>
        <v/>
      </c>
      <c r="J384" s="356" t="str">
        <f>IF('Mapa final SI'!AE387="","",'Mapa final SI'!AE387)</f>
        <v/>
      </c>
      <c r="K384" s="356" t="str">
        <f t="shared" si="5"/>
        <v/>
      </c>
      <c r="L384" s="356" t="str">
        <f>IF('Mapa final SI'!AH387="","",'Mapa final SI'!AH387)</f>
        <v/>
      </c>
      <c r="M384" s="357" t="str">
        <f>IF('Mapa final SI'!T387="","",'Mapa final SI'!T387)</f>
        <v/>
      </c>
      <c r="N384" s="428"/>
      <c r="O384" s="428"/>
      <c r="P384" s="428"/>
      <c r="Q384" s="429"/>
    </row>
    <row r="385" spans="1:17" ht="51.75" customHeight="1" x14ac:dyDescent="0.25">
      <c r="A385" s="118" t="s">
        <v>917</v>
      </c>
      <c r="B385" s="724"/>
      <c r="C385" s="726" t="str">
        <f>IF('Mapa final SI'!G388="","",'Mapa final SI'!G388)</f>
        <v/>
      </c>
      <c r="D385" s="728"/>
      <c r="E385" s="726" t="str">
        <f>IF('Mapa final SI'!F388="","",'Mapa final SI'!F388)</f>
        <v/>
      </c>
      <c r="F385" s="730" t="str">
        <f>IF('Mapa final SI'!L388="","",'Mapa final SI'!L388)</f>
        <v/>
      </c>
      <c r="G385" s="730" t="str">
        <f>IF('Mapa final SI'!P388="","",'Mapa final SI'!P388)</f>
        <v/>
      </c>
      <c r="H385" s="83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6" t="str">
        <f>IF('Mapa final SI'!AC388="","",'Mapa final SI'!AC388)</f>
        <v/>
      </c>
      <c r="J385" s="356" t="str">
        <f>IF('Mapa final SI'!AE388="","",'Mapa final SI'!AE388)</f>
        <v/>
      </c>
      <c r="K385" s="356" t="str">
        <f t="shared" si="5"/>
        <v/>
      </c>
      <c r="L385" s="356" t="str">
        <f>IF('Mapa final SI'!AH388="","",'Mapa final SI'!AH388)</f>
        <v/>
      </c>
      <c r="M385" s="357" t="str">
        <f>IF('Mapa final SI'!T388="","",'Mapa final SI'!T388)</f>
        <v/>
      </c>
      <c r="N385" s="428"/>
      <c r="O385" s="428"/>
      <c r="P385" s="428"/>
      <c r="Q385" s="429"/>
    </row>
    <row r="386" spans="1:17" ht="51.75" customHeight="1" x14ac:dyDescent="0.25">
      <c r="A386" s="118" t="s">
        <v>918</v>
      </c>
      <c r="B386" s="725"/>
      <c r="C386" s="727"/>
      <c r="D386" s="729"/>
      <c r="E386" s="727"/>
      <c r="F386" s="731"/>
      <c r="G386" s="731"/>
      <c r="H386" s="836"/>
      <c r="I386" s="356" t="str">
        <f>IF('Mapa final SI'!AC389="","",'Mapa final SI'!AC389)</f>
        <v/>
      </c>
      <c r="J386" s="356" t="str">
        <f>IF('Mapa final SI'!AE389="","",'Mapa final SI'!AE389)</f>
        <v/>
      </c>
      <c r="K386" s="356" t="str">
        <f t="shared" si="5"/>
        <v/>
      </c>
      <c r="L386" s="356" t="str">
        <f>IF('Mapa final SI'!AH389="","",'Mapa final SI'!AH389)</f>
        <v/>
      </c>
      <c r="M386" s="357" t="str">
        <f>IF('Mapa final SI'!T389="","",'Mapa final SI'!T389)</f>
        <v/>
      </c>
      <c r="N386" s="428"/>
      <c r="O386" s="428"/>
      <c r="P386" s="428"/>
      <c r="Q386" s="429"/>
    </row>
    <row r="387" spans="1:17" ht="51.75" customHeight="1" x14ac:dyDescent="0.25">
      <c r="A387" s="118" t="s">
        <v>919</v>
      </c>
      <c r="B387" s="725"/>
      <c r="C387" s="727"/>
      <c r="D387" s="729"/>
      <c r="E387" s="727"/>
      <c r="F387" s="731"/>
      <c r="G387" s="731"/>
      <c r="H387" s="836"/>
      <c r="I387" s="356" t="str">
        <f>IF('Mapa final SI'!AC390="","",'Mapa final SI'!AC390)</f>
        <v/>
      </c>
      <c r="J387" s="356" t="str">
        <f>IF('Mapa final SI'!AE390="","",'Mapa final SI'!AE390)</f>
        <v/>
      </c>
      <c r="K387" s="356" t="str">
        <f t="shared" si="5"/>
        <v/>
      </c>
      <c r="L387" s="356" t="str">
        <f>IF('Mapa final SI'!AH390="","",'Mapa final SI'!AH390)</f>
        <v/>
      </c>
      <c r="M387" s="357" t="str">
        <f>IF('Mapa final SI'!T390="","",'Mapa final SI'!T390)</f>
        <v/>
      </c>
      <c r="N387" s="428"/>
      <c r="O387" s="428"/>
      <c r="P387" s="428"/>
      <c r="Q387" s="429"/>
    </row>
    <row r="388" spans="1:17" ht="51.75" customHeight="1" x14ac:dyDescent="0.25">
      <c r="A388" s="118" t="s">
        <v>920</v>
      </c>
      <c r="B388" s="725"/>
      <c r="C388" s="727"/>
      <c r="D388" s="729"/>
      <c r="E388" s="727"/>
      <c r="F388" s="731"/>
      <c r="G388" s="731"/>
      <c r="H388" s="836"/>
      <c r="I388" s="356" t="str">
        <f>IF('Mapa final SI'!AC391="","",'Mapa final SI'!AC391)</f>
        <v/>
      </c>
      <c r="J388" s="356" t="str">
        <f>IF('Mapa final SI'!AE391="","",'Mapa final SI'!AE391)</f>
        <v/>
      </c>
      <c r="K388" s="356" t="str">
        <f t="shared" si="5"/>
        <v/>
      </c>
      <c r="L388" s="356" t="str">
        <f>IF('Mapa final SI'!AH391="","",'Mapa final SI'!AH391)</f>
        <v/>
      </c>
      <c r="M388" s="357" t="str">
        <f>IF('Mapa final SI'!T391="","",'Mapa final SI'!T391)</f>
        <v/>
      </c>
      <c r="N388" s="428"/>
      <c r="O388" s="428"/>
      <c r="P388" s="428"/>
      <c r="Q388" s="429"/>
    </row>
    <row r="389" spans="1:17" ht="51.75" customHeight="1" x14ac:dyDescent="0.25">
      <c r="A389" s="118" t="s">
        <v>921</v>
      </c>
      <c r="B389" s="725"/>
      <c r="C389" s="727"/>
      <c r="D389" s="729"/>
      <c r="E389" s="727"/>
      <c r="F389" s="731"/>
      <c r="G389" s="731"/>
      <c r="H389" s="836"/>
      <c r="I389" s="356" t="str">
        <f>IF('Mapa final SI'!AC392="","",'Mapa final SI'!AC392)</f>
        <v/>
      </c>
      <c r="J389" s="356" t="str">
        <f>IF('Mapa final SI'!AE392="","",'Mapa final SI'!AE392)</f>
        <v/>
      </c>
      <c r="K389" s="356" t="str">
        <f t="shared" si="5"/>
        <v/>
      </c>
      <c r="L389" s="356" t="str">
        <f>IF('Mapa final SI'!AH392="","",'Mapa final SI'!AH392)</f>
        <v/>
      </c>
      <c r="M389" s="357" t="str">
        <f>IF('Mapa final SI'!T392="","",'Mapa final SI'!T392)</f>
        <v/>
      </c>
      <c r="N389" s="428"/>
      <c r="O389" s="428"/>
      <c r="P389" s="428"/>
      <c r="Q389" s="429"/>
    </row>
    <row r="390" spans="1:17" ht="51.75" customHeight="1" x14ac:dyDescent="0.25">
      <c r="A390" s="118" t="s">
        <v>922</v>
      </c>
      <c r="B390" s="725"/>
      <c r="C390" s="727"/>
      <c r="D390" s="729"/>
      <c r="E390" s="727"/>
      <c r="F390" s="731"/>
      <c r="G390" s="731"/>
      <c r="H390" s="732"/>
      <c r="I390" s="356" t="str">
        <f>IF('Mapa final SI'!AC393="","",'Mapa final SI'!AC393)</f>
        <v/>
      </c>
      <c r="J390" s="356" t="str">
        <f>IF('Mapa final SI'!AE393="","",'Mapa final SI'!AE393)</f>
        <v/>
      </c>
      <c r="K390" s="356" t="str">
        <f t="shared" si="5"/>
        <v/>
      </c>
      <c r="L390" s="356" t="str">
        <f>IF('Mapa final SI'!AH393="","",'Mapa final SI'!AH393)</f>
        <v/>
      </c>
      <c r="M390" s="357" t="str">
        <f>IF('Mapa final SI'!T393="","",'Mapa final SI'!T393)</f>
        <v/>
      </c>
      <c r="N390" s="428"/>
      <c r="O390" s="428"/>
      <c r="P390" s="428"/>
      <c r="Q390" s="429"/>
    </row>
    <row r="391" spans="1:17" ht="51.75" customHeight="1" x14ac:dyDescent="0.25">
      <c r="A391" s="118" t="s">
        <v>923</v>
      </c>
      <c r="B391" s="724"/>
      <c r="C391" s="726" t="str">
        <f>IF('Mapa final SI'!G394="","",'Mapa final SI'!G394)</f>
        <v/>
      </c>
      <c r="D391" s="728"/>
      <c r="E391" s="726" t="str">
        <f>IF('Mapa final SI'!F394="","",'Mapa final SI'!F394)</f>
        <v/>
      </c>
      <c r="F391" s="730" t="str">
        <f>IF('Mapa final SI'!L394="","",'Mapa final SI'!L394)</f>
        <v/>
      </c>
      <c r="G391" s="730" t="str">
        <f>IF('Mapa final SI'!P394="","",'Mapa final SI'!P394)</f>
        <v/>
      </c>
      <c r="H391" s="83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6" t="str">
        <f>IF('Mapa final SI'!AC394="","",'Mapa final SI'!AC394)</f>
        <v/>
      </c>
      <c r="J391" s="356" t="str">
        <f>IF('Mapa final SI'!AE394="","",'Mapa final SI'!AE394)</f>
        <v/>
      </c>
      <c r="K391" s="356" t="str">
        <f t="shared" si="5"/>
        <v/>
      </c>
      <c r="L391" s="356" t="str">
        <f>IF('Mapa final SI'!AH394="","",'Mapa final SI'!AH394)</f>
        <v/>
      </c>
      <c r="M391" s="357" t="str">
        <f>IF('Mapa final SI'!T394="","",'Mapa final SI'!T394)</f>
        <v/>
      </c>
      <c r="N391" s="428"/>
      <c r="O391" s="428"/>
      <c r="P391" s="428"/>
      <c r="Q391" s="429"/>
    </row>
    <row r="392" spans="1:17" ht="51.75" customHeight="1" x14ac:dyDescent="0.25">
      <c r="A392" s="118" t="s">
        <v>924</v>
      </c>
      <c r="B392" s="725"/>
      <c r="C392" s="727"/>
      <c r="D392" s="729"/>
      <c r="E392" s="727"/>
      <c r="F392" s="731"/>
      <c r="G392" s="731"/>
      <c r="H392" s="836"/>
      <c r="I392" s="356" t="str">
        <f>IF('Mapa final SI'!AC395="","",'Mapa final SI'!AC395)</f>
        <v/>
      </c>
      <c r="J392" s="356" t="str">
        <f>IF('Mapa final SI'!AE395="","",'Mapa final SI'!AE395)</f>
        <v/>
      </c>
      <c r="K392" s="356"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6" t="str">
        <f>IF('Mapa final SI'!AH395="","",'Mapa final SI'!AH395)</f>
        <v/>
      </c>
      <c r="M392" s="357" t="str">
        <f>IF('Mapa final SI'!T395="","",'Mapa final SI'!T395)</f>
        <v/>
      </c>
      <c r="N392" s="428"/>
      <c r="O392" s="428"/>
      <c r="P392" s="428"/>
      <c r="Q392" s="429"/>
    </row>
    <row r="393" spans="1:17" ht="51.75" customHeight="1" x14ac:dyDescent="0.25">
      <c r="A393" s="118" t="s">
        <v>925</v>
      </c>
      <c r="B393" s="725"/>
      <c r="C393" s="727"/>
      <c r="D393" s="729"/>
      <c r="E393" s="727"/>
      <c r="F393" s="731"/>
      <c r="G393" s="731"/>
      <c r="H393" s="836"/>
      <c r="I393" s="356" t="str">
        <f>IF('Mapa final SI'!AC396="","",'Mapa final SI'!AC396)</f>
        <v/>
      </c>
      <c r="J393" s="356" t="str">
        <f>IF('Mapa final SI'!AE396="","",'Mapa final SI'!AE396)</f>
        <v/>
      </c>
      <c r="K393" s="356" t="str">
        <f t="shared" si="6"/>
        <v/>
      </c>
      <c r="L393" s="356" t="str">
        <f>IF('Mapa final SI'!AH396="","",'Mapa final SI'!AH396)</f>
        <v/>
      </c>
      <c r="M393" s="357" t="str">
        <f>IF('Mapa final SI'!T396="","",'Mapa final SI'!T396)</f>
        <v/>
      </c>
      <c r="N393" s="428"/>
      <c r="O393" s="428"/>
      <c r="P393" s="428"/>
      <c r="Q393" s="429"/>
    </row>
    <row r="394" spans="1:17" ht="51.75" customHeight="1" x14ac:dyDescent="0.25">
      <c r="A394" s="118" t="s">
        <v>926</v>
      </c>
      <c r="B394" s="725"/>
      <c r="C394" s="727"/>
      <c r="D394" s="729"/>
      <c r="E394" s="727"/>
      <c r="F394" s="731"/>
      <c r="G394" s="731"/>
      <c r="H394" s="836"/>
      <c r="I394" s="356" t="str">
        <f>IF('Mapa final SI'!AC397="","",'Mapa final SI'!AC397)</f>
        <v/>
      </c>
      <c r="J394" s="356" t="str">
        <f>IF('Mapa final SI'!AE397="","",'Mapa final SI'!AE397)</f>
        <v/>
      </c>
      <c r="K394" s="356" t="str">
        <f t="shared" si="6"/>
        <v/>
      </c>
      <c r="L394" s="356" t="str">
        <f>IF('Mapa final SI'!AH397="","",'Mapa final SI'!AH397)</f>
        <v/>
      </c>
      <c r="M394" s="357" t="str">
        <f>IF('Mapa final SI'!T397="","",'Mapa final SI'!T397)</f>
        <v/>
      </c>
      <c r="N394" s="428"/>
      <c r="O394" s="428"/>
      <c r="P394" s="428"/>
      <c r="Q394" s="429"/>
    </row>
    <row r="395" spans="1:17" ht="51.75" customHeight="1" x14ac:dyDescent="0.25">
      <c r="A395" s="118" t="s">
        <v>927</v>
      </c>
      <c r="B395" s="725"/>
      <c r="C395" s="727"/>
      <c r="D395" s="729"/>
      <c r="E395" s="727"/>
      <c r="F395" s="731"/>
      <c r="G395" s="731"/>
      <c r="H395" s="836"/>
      <c r="I395" s="356" t="str">
        <f>IF('Mapa final SI'!AC398="","",'Mapa final SI'!AC398)</f>
        <v/>
      </c>
      <c r="J395" s="356" t="str">
        <f>IF('Mapa final SI'!AE398="","",'Mapa final SI'!AE398)</f>
        <v/>
      </c>
      <c r="K395" s="356" t="str">
        <f t="shared" si="6"/>
        <v/>
      </c>
      <c r="L395" s="356" t="str">
        <f>IF('Mapa final SI'!AH398="","",'Mapa final SI'!AH398)</f>
        <v/>
      </c>
      <c r="M395" s="357" t="str">
        <f>IF('Mapa final SI'!T398="","",'Mapa final SI'!T398)</f>
        <v/>
      </c>
      <c r="N395" s="428"/>
      <c r="O395" s="428"/>
      <c r="P395" s="428"/>
      <c r="Q395" s="429"/>
    </row>
    <row r="396" spans="1:17" ht="51.75" customHeight="1" x14ac:dyDescent="0.25">
      <c r="A396" s="118" t="s">
        <v>928</v>
      </c>
      <c r="B396" s="725"/>
      <c r="C396" s="727"/>
      <c r="D396" s="729"/>
      <c r="E396" s="727"/>
      <c r="F396" s="731"/>
      <c r="G396" s="731"/>
      <c r="H396" s="732"/>
      <c r="I396" s="356" t="str">
        <f>IF('Mapa final SI'!AC399="","",'Mapa final SI'!AC399)</f>
        <v/>
      </c>
      <c r="J396" s="356" t="str">
        <f>IF('Mapa final SI'!AE399="","",'Mapa final SI'!AE399)</f>
        <v/>
      </c>
      <c r="K396" s="356" t="str">
        <f t="shared" si="6"/>
        <v/>
      </c>
      <c r="L396" s="356" t="str">
        <f>IF('Mapa final SI'!AH399="","",'Mapa final SI'!AH399)</f>
        <v/>
      </c>
      <c r="M396" s="357" t="str">
        <f>IF('Mapa final SI'!T399="","",'Mapa final SI'!T399)</f>
        <v/>
      </c>
      <c r="N396" s="428"/>
      <c r="O396" s="428"/>
      <c r="P396" s="428"/>
      <c r="Q396" s="429"/>
    </row>
    <row r="397" spans="1:17" ht="51.75" customHeight="1" x14ac:dyDescent="0.25">
      <c r="A397" s="118" t="s">
        <v>929</v>
      </c>
      <c r="B397" s="724"/>
      <c r="C397" s="726" t="str">
        <f>IF('Mapa final SI'!G400="","",'Mapa final SI'!G400)</f>
        <v/>
      </c>
      <c r="D397" s="728"/>
      <c r="E397" s="726" t="str">
        <f>IF('Mapa final SI'!F400="","",'Mapa final SI'!F400)</f>
        <v/>
      </c>
      <c r="F397" s="730" t="str">
        <f>IF('Mapa final SI'!L400="","",'Mapa final SI'!L400)</f>
        <v/>
      </c>
      <c r="G397" s="730" t="str">
        <f>IF('Mapa final SI'!P400="","",'Mapa final SI'!P400)</f>
        <v/>
      </c>
      <c r="H397" s="83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6" t="str">
        <f>IF('Mapa final SI'!AC400="","",'Mapa final SI'!AC400)</f>
        <v/>
      </c>
      <c r="J397" s="356" t="str">
        <f>IF('Mapa final SI'!AE400="","",'Mapa final SI'!AE400)</f>
        <v/>
      </c>
      <c r="K397" s="356" t="str">
        <f t="shared" si="6"/>
        <v/>
      </c>
      <c r="L397" s="356" t="str">
        <f>IF('Mapa final SI'!AH400="","",'Mapa final SI'!AH400)</f>
        <v/>
      </c>
      <c r="M397" s="357" t="str">
        <f>IF('Mapa final SI'!T400="","",'Mapa final SI'!T400)</f>
        <v/>
      </c>
      <c r="N397" s="428"/>
      <c r="O397" s="428"/>
      <c r="P397" s="428"/>
      <c r="Q397" s="429"/>
    </row>
    <row r="398" spans="1:17" ht="51.75" customHeight="1" x14ac:dyDescent="0.25">
      <c r="A398" s="118" t="s">
        <v>930</v>
      </c>
      <c r="B398" s="725"/>
      <c r="C398" s="727"/>
      <c r="D398" s="729"/>
      <c r="E398" s="727"/>
      <c r="F398" s="731"/>
      <c r="G398" s="731"/>
      <c r="H398" s="836"/>
      <c r="I398" s="356" t="str">
        <f>IF('Mapa final SI'!AC401="","",'Mapa final SI'!AC401)</f>
        <v/>
      </c>
      <c r="J398" s="356" t="str">
        <f>IF('Mapa final SI'!AE401="","",'Mapa final SI'!AE401)</f>
        <v/>
      </c>
      <c r="K398" s="356" t="str">
        <f t="shared" si="6"/>
        <v/>
      </c>
      <c r="L398" s="356" t="str">
        <f>IF('Mapa final SI'!AH401="","",'Mapa final SI'!AH401)</f>
        <v/>
      </c>
      <c r="M398" s="357" t="str">
        <f>IF('Mapa final SI'!T401="","",'Mapa final SI'!T401)</f>
        <v/>
      </c>
      <c r="N398" s="428"/>
      <c r="O398" s="428"/>
      <c r="P398" s="428"/>
      <c r="Q398" s="429"/>
    </row>
    <row r="399" spans="1:17" ht="51.75" customHeight="1" x14ac:dyDescent="0.25">
      <c r="A399" s="118" t="s">
        <v>931</v>
      </c>
      <c r="B399" s="725"/>
      <c r="C399" s="727"/>
      <c r="D399" s="729"/>
      <c r="E399" s="727"/>
      <c r="F399" s="731"/>
      <c r="G399" s="731"/>
      <c r="H399" s="836"/>
      <c r="I399" s="356" t="str">
        <f>IF('Mapa final SI'!AC402="","",'Mapa final SI'!AC402)</f>
        <v/>
      </c>
      <c r="J399" s="356" t="str">
        <f>IF('Mapa final SI'!AE402="","",'Mapa final SI'!AE402)</f>
        <v/>
      </c>
      <c r="K399" s="356" t="str">
        <f t="shared" si="6"/>
        <v/>
      </c>
      <c r="L399" s="356" t="str">
        <f>IF('Mapa final SI'!AH402="","",'Mapa final SI'!AH402)</f>
        <v/>
      </c>
      <c r="M399" s="357" t="str">
        <f>IF('Mapa final SI'!T402="","",'Mapa final SI'!T402)</f>
        <v/>
      </c>
      <c r="N399" s="428"/>
      <c r="O399" s="428"/>
      <c r="P399" s="428"/>
      <c r="Q399" s="429"/>
    </row>
    <row r="400" spans="1:17" ht="51.75" customHeight="1" x14ac:dyDescent="0.25">
      <c r="A400" s="118" t="s">
        <v>932</v>
      </c>
      <c r="B400" s="725"/>
      <c r="C400" s="727"/>
      <c r="D400" s="729"/>
      <c r="E400" s="727"/>
      <c r="F400" s="731"/>
      <c r="G400" s="731"/>
      <c r="H400" s="836"/>
      <c r="I400" s="356" t="str">
        <f>IF('Mapa final SI'!AC403="","",'Mapa final SI'!AC403)</f>
        <v/>
      </c>
      <c r="J400" s="356" t="str">
        <f>IF('Mapa final SI'!AE403="","",'Mapa final SI'!AE403)</f>
        <v/>
      </c>
      <c r="K400" s="356" t="str">
        <f t="shared" si="6"/>
        <v/>
      </c>
      <c r="L400" s="356" t="str">
        <f>IF('Mapa final SI'!AH403="","",'Mapa final SI'!AH403)</f>
        <v/>
      </c>
      <c r="M400" s="357" t="str">
        <f>IF('Mapa final SI'!T403="","",'Mapa final SI'!T403)</f>
        <v/>
      </c>
      <c r="N400" s="428"/>
      <c r="O400" s="428"/>
      <c r="P400" s="428"/>
      <c r="Q400" s="429"/>
    </row>
    <row r="401" spans="1:17" ht="51.75" customHeight="1" x14ac:dyDescent="0.25">
      <c r="A401" s="118" t="s">
        <v>933</v>
      </c>
      <c r="B401" s="725"/>
      <c r="C401" s="727"/>
      <c r="D401" s="729"/>
      <c r="E401" s="727"/>
      <c r="F401" s="731"/>
      <c r="G401" s="731"/>
      <c r="H401" s="836"/>
      <c r="I401" s="356" t="str">
        <f>IF('Mapa final SI'!AC404="","",'Mapa final SI'!AC404)</f>
        <v/>
      </c>
      <c r="J401" s="356" t="str">
        <f>IF('Mapa final SI'!AE404="","",'Mapa final SI'!AE404)</f>
        <v/>
      </c>
      <c r="K401" s="356" t="str">
        <f t="shared" si="6"/>
        <v/>
      </c>
      <c r="L401" s="356" t="str">
        <f>IF('Mapa final SI'!AH404="","",'Mapa final SI'!AH404)</f>
        <v/>
      </c>
      <c r="M401" s="357" t="str">
        <f>IF('Mapa final SI'!T404="","",'Mapa final SI'!T404)</f>
        <v/>
      </c>
      <c r="N401" s="428"/>
      <c r="O401" s="428"/>
      <c r="P401" s="428"/>
      <c r="Q401" s="429"/>
    </row>
    <row r="402" spans="1:17" ht="51.75" customHeight="1" x14ac:dyDescent="0.25">
      <c r="A402" s="118" t="s">
        <v>934</v>
      </c>
      <c r="B402" s="725"/>
      <c r="C402" s="727"/>
      <c r="D402" s="729"/>
      <c r="E402" s="727"/>
      <c r="F402" s="731"/>
      <c r="G402" s="731"/>
      <c r="H402" s="732"/>
      <c r="I402" s="356" t="str">
        <f>IF('Mapa final SI'!AC405="","",'Mapa final SI'!AC405)</f>
        <v/>
      </c>
      <c r="J402" s="356" t="str">
        <f>IF('Mapa final SI'!AE405="","",'Mapa final SI'!AE405)</f>
        <v/>
      </c>
      <c r="K402" s="356" t="str">
        <f t="shared" si="6"/>
        <v/>
      </c>
      <c r="L402" s="356" t="str">
        <f>IF('Mapa final SI'!AH405="","",'Mapa final SI'!AH405)</f>
        <v/>
      </c>
      <c r="M402" s="357" t="str">
        <f>IF('Mapa final SI'!T405="","",'Mapa final SI'!T405)</f>
        <v/>
      </c>
      <c r="N402" s="428"/>
      <c r="O402" s="428"/>
      <c r="P402" s="428"/>
      <c r="Q402" s="429"/>
    </row>
    <row r="403" spans="1:17" ht="51.75" customHeight="1" x14ac:dyDescent="0.25">
      <c r="A403" s="118" t="s">
        <v>935</v>
      </c>
      <c r="B403" s="724"/>
      <c r="C403" s="726" t="str">
        <f>IF('Mapa final SI'!G406="","",'Mapa final SI'!G406)</f>
        <v/>
      </c>
      <c r="D403" s="728"/>
      <c r="E403" s="726" t="str">
        <f>IF('Mapa final SI'!F406="","",'Mapa final SI'!F406)</f>
        <v/>
      </c>
      <c r="F403" s="730" t="str">
        <f>IF('Mapa final SI'!L406="","",'Mapa final SI'!L406)</f>
        <v/>
      </c>
      <c r="G403" s="730" t="str">
        <f>IF('Mapa final SI'!P406="","",'Mapa final SI'!P406)</f>
        <v/>
      </c>
      <c r="H403" s="83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6" t="str">
        <f>IF('Mapa final SI'!AC406="","",'Mapa final SI'!AC406)</f>
        <v/>
      </c>
      <c r="J403" s="356" t="str">
        <f>IF('Mapa final SI'!AE406="","",'Mapa final SI'!AE406)</f>
        <v/>
      </c>
      <c r="K403" s="356" t="str">
        <f t="shared" si="6"/>
        <v/>
      </c>
      <c r="L403" s="356" t="str">
        <f>IF('Mapa final SI'!AH406="","",'Mapa final SI'!AH406)</f>
        <v/>
      </c>
      <c r="M403" s="357" t="str">
        <f>IF('Mapa final SI'!T406="","",'Mapa final SI'!T406)</f>
        <v/>
      </c>
      <c r="N403" s="428"/>
      <c r="O403" s="428"/>
      <c r="P403" s="428"/>
      <c r="Q403" s="429"/>
    </row>
    <row r="404" spans="1:17" ht="51.75" customHeight="1" x14ac:dyDescent="0.25">
      <c r="A404" s="118" t="s">
        <v>936</v>
      </c>
      <c r="B404" s="725"/>
      <c r="C404" s="727"/>
      <c r="D404" s="729"/>
      <c r="E404" s="727"/>
      <c r="F404" s="731"/>
      <c r="G404" s="731"/>
      <c r="H404" s="836"/>
      <c r="I404" s="356" t="str">
        <f>IF('Mapa final SI'!AC407="","",'Mapa final SI'!AC407)</f>
        <v/>
      </c>
      <c r="J404" s="356" t="str">
        <f>IF('Mapa final SI'!AE407="","",'Mapa final SI'!AE407)</f>
        <v/>
      </c>
      <c r="K404" s="356" t="str">
        <f t="shared" si="6"/>
        <v/>
      </c>
      <c r="L404" s="356" t="str">
        <f>IF('Mapa final SI'!AH407="","",'Mapa final SI'!AH407)</f>
        <v/>
      </c>
      <c r="M404" s="357" t="str">
        <f>IF('Mapa final SI'!T407="","",'Mapa final SI'!T407)</f>
        <v/>
      </c>
      <c r="N404" s="428"/>
      <c r="O404" s="428"/>
      <c r="P404" s="428"/>
      <c r="Q404" s="429"/>
    </row>
    <row r="405" spans="1:17" ht="51.75" customHeight="1" x14ac:dyDescent="0.25">
      <c r="A405" s="118" t="s">
        <v>937</v>
      </c>
      <c r="B405" s="725"/>
      <c r="C405" s="727"/>
      <c r="D405" s="729"/>
      <c r="E405" s="727"/>
      <c r="F405" s="731"/>
      <c r="G405" s="731"/>
      <c r="H405" s="836"/>
      <c r="I405" s="356" t="str">
        <f>IF('Mapa final SI'!AC408="","",'Mapa final SI'!AC408)</f>
        <v/>
      </c>
      <c r="J405" s="356" t="str">
        <f>IF('Mapa final SI'!AE408="","",'Mapa final SI'!AE408)</f>
        <v/>
      </c>
      <c r="K405" s="356" t="str">
        <f t="shared" si="6"/>
        <v/>
      </c>
      <c r="L405" s="356" t="str">
        <f>IF('Mapa final SI'!AH408="","",'Mapa final SI'!AH408)</f>
        <v/>
      </c>
      <c r="M405" s="357" t="str">
        <f>IF('Mapa final SI'!T408="","",'Mapa final SI'!T408)</f>
        <v/>
      </c>
      <c r="N405" s="428"/>
      <c r="O405" s="428"/>
      <c r="P405" s="428"/>
      <c r="Q405" s="429"/>
    </row>
    <row r="406" spans="1:17" ht="51.75" customHeight="1" x14ac:dyDescent="0.25">
      <c r="A406" s="118" t="s">
        <v>938</v>
      </c>
      <c r="B406" s="725"/>
      <c r="C406" s="727"/>
      <c r="D406" s="729"/>
      <c r="E406" s="727"/>
      <c r="F406" s="731"/>
      <c r="G406" s="731"/>
      <c r="H406" s="836"/>
      <c r="I406" s="356" t="str">
        <f>IF('Mapa final SI'!AC409="","",'Mapa final SI'!AC409)</f>
        <v/>
      </c>
      <c r="J406" s="356" t="str">
        <f>IF('Mapa final SI'!AE409="","",'Mapa final SI'!AE409)</f>
        <v/>
      </c>
      <c r="K406" s="356" t="str">
        <f t="shared" si="6"/>
        <v/>
      </c>
      <c r="L406" s="356" t="str">
        <f>IF('Mapa final SI'!AH409="","",'Mapa final SI'!AH409)</f>
        <v/>
      </c>
      <c r="M406" s="357" t="str">
        <f>IF('Mapa final SI'!T409="","",'Mapa final SI'!T409)</f>
        <v/>
      </c>
      <c r="N406" s="428"/>
      <c r="O406" s="428"/>
      <c r="P406" s="428"/>
      <c r="Q406" s="429"/>
    </row>
    <row r="407" spans="1:17" ht="51.75" customHeight="1" x14ac:dyDescent="0.25">
      <c r="A407" s="118" t="s">
        <v>939</v>
      </c>
      <c r="B407" s="725"/>
      <c r="C407" s="727"/>
      <c r="D407" s="729"/>
      <c r="E407" s="727"/>
      <c r="F407" s="731"/>
      <c r="G407" s="731"/>
      <c r="H407" s="836"/>
      <c r="I407" s="356" t="str">
        <f>IF('Mapa final SI'!AC410="","",'Mapa final SI'!AC410)</f>
        <v/>
      </c>
      <c r="J407" s="356" t="str">
        <f>IF('Mapa final SI'!AE410="","",'Mapa final SI'!AE410)</f>
        <v/>
      </c>
      <c r="K407" s="356" t="str">
        <f t="shared" si="6"/>
        <v/>
      </c>
      <c r="L407" s="356" t="str">
        <f>IF('Mapa final SI'!AH410="","",'Mapa final SI'!AH410)</f>
        <v/>
      </c>
      <c r="M407" s="357" t="str">
        <f>IF('Mapa final SI'!T410="","",'Mapa final SI'!T410)</f>
        <v/>
      </c>
      <c r="N407" s="428"/>
      <c r="O407" s="428"/>
      <c r="P407" s="428"/>
      <c r="Q407" s="429"/>
    </row>
    <row r="408" spans="1:17" ht="51.75" customHeight="1" x14ac:dyDescent="0.25">
      <c r="A408" s="118" t="s">
        <v>940</v>
      </c>
      <c r="B408" s="725"/>
      <c r="C408" s="727"/>
      <c r="D408" s="729"/>
      <c r="E408" s="727"/>
      <c r="F408" s="731"/>
      <c r="G408" s="731"/>
      <c r="H408" s="732"/>
      <c r="I408" s="356" t="str">
        <f>IF('Mapa final SI'!AC411="","",'Mapa final SI'!AC411)</f>
        <v/>
      </c>
      <c r="J408" s="356" t="str">
        <f>IF('Mapa final SI'!AE411="","",'Mapa final SI'!AE411)</f>
        <v/>
      </c>
      <c r="K408" s="356" t="str">
        <f t="shared" si="6"/>
        <v/>
      </c>
      <c r="L408" s="356" t="str">
        <f>IF('Mapa final SI'!AH411="","",'Mapa final SI'!AH411)</f>
        <v/>
      </c>
      <c r="M408" s="357" t="str">
        <f>IF('Mapa final SI'!T411="","",'Mapa final SI'!T411)</f>
        <v/>
      </c>
      <c r="N408" s="428"/>
      <c r="O408" s="428"/>
      <c r="P408" s="428"/>
      <c r="Q408" s="429"/>
    </row>
    <row r="409" spans="1:17" ht="51.75" customHeight="1" x14ac:dyDescent="0.25">
      <c r="A409" s="118" t="s">
        <v>941</v>
      </c>
      <c r="B409" s="724"/>
      <c r="C409" s="726" t="str">
        <f>IF('Mapa final SI'!G412="","",'Mapa final SI'!G412)</f>
        <v/>
      </c>
      <c r="D409" s="728"/>
      <c r="E409" s="726" t="str">
        <f>IF('Mapa final SI'!F412="","",'Mapa final SI'!F412)</f>
        <v/>
      </c>
      <c r="F409" s="730" t="str">
        <f>IF('Mapa final SI'!L412="","",'Mapa final SI'!L412)</f>
        <v/>
      </c>
      <c r="G409" s="730" t="str">
        <f>IF('Mapa final SI'!P412="","",'Mapa final SI'!P412)</f>
        <v/>
      </c>
      <c r="H409" s="83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6" t="str">
        <f>IF('Mapa final SI'!AC412="","",'Mapa final SI'!AC412)</f>
        <v/>
      </c>
      <c r="J409" s="356" t="str">
        <f>IF('Mapa final SI'!AE412="","",'Mapa final SI'!AE412)</f>
        <v/>
      </c>
      <c r="K409" s="356" t="str">
        <f t="shared" si="6"/>
        <v/>
      </c>
      <c r="L409" s="356" t="str">
        <f>IF('Mapa final SI'!AH412="","",'Mapa final SI'!AH412)</f>
        <v/>
      </c>
      <c r="M409" s="357" t="str">
        <f>IF('Mapa final SI'!T412="","",'Mapa final SI'!T412)</f>
        <v/>
      </c>
      <c r="N409" s="428"/>
      <c r="O409" s="428"/>
      <c r="P409" s="428"/>
      <c r="Q409" s="429"/>
    </row>
    <row r="410" spans="1:17" ht="51.75" customHeight="1" x14ac:dyDescent="0.25">
      <c r="A410" s="118" t="s">
        <v>942</v>
      </c>
      <c r="B410" s="725"/>
      <c r="C410" s="727"/>
      <c r="D410" s="729"/>
      <c r="E410" s="727"/>
      <c r="F410" s="731"/>
      <c r="G410" s="731"/>
      <c r="H410" s="836"/>
      <c r="I410" s="356" t="str">
        <f>IF('Mapa final SI'!AC413="","",'Mapa final SI'!AC413)</f>
        <v/>
      </c>
      <c r="J410" s="356" t="str">
        <f>IF('Mapa final SI'!AE413="","",'Mapa final SI'!AE413)</f>
        <v/>
      </c>
      <c r="K410" s="356" t="str">
        <f t="shared" si="6"/>
        <v/>
      </c>
      <c r="L410" s="356" t="str">
        <f>IF('Mapa final SI'!AH413="","",'Mapa final SI'!AH413)</f>
        <v/>
      </c>
      <c r="M410" s="357" t="str">
        <f>IF('Mapa final SI'!T413="","",'Mapa final SI'!T413)</f>
        <v/>
      </c>
      <c r="N410" s="428"/>
      <c r="O410" s="428"/>
      <c r="P410" s="428"/>
      <c r="Q410" s="429"/>
    </row>
    <row r="411" spans="1:17" ht="51.75" customHeight="1" x14ac:dyDescent="0.25">
      <c r="A411" s="118" t="s">
        <v>943</v>
      </c>
      <c r="B411" s="725"/>
      <c r="C411" s="727"/>
      <c r="D411" s="729"/>
      <c r="E411" s="727"/>
      <c r="F411" s="731"/>
      <c r="G411" s="731"/>
      <c r="H411" s="836"/>
      <c r="I411" s="356" t="str">
        <f>IF('Mapa final SI'!AC414="","",'Mapa final SI'!AC414)</f>
        <v/>
      </c>
      <c r="J411" s="356" t="str">
        <f>IF('Mapa final SI'!AE414="","",'Mapa final SI'!AE414)</f>
        <v/>
      </c>
      <c r="K411" s="356" t="str">
        <f t="shared" si="6"/>
        <v/>
      </c>
      <c r="L411" s="356" t="str">
        <f>IF('Mapa final SI'!AH414="","",'Mapa final SI'!AH414)</f>
        <v/>
      </c>
      <c r="M411" s="357" t="str">
        <f>IF('Mapa final SI'!T414="","",'Mapa final SI'!T414)</f>
        <v/>
      </c>
      <c r="N411" s="428"/>
      <c r="O411" s="428"/>
      <c r="P411" s="428"/>
      <c r="Q411" s="429"/>
    </row>
    <row r="412" spans="1:17" ht="51.75" customHeight="1" x14ac:dyDescent="0.25">
      <c r="A412" s="118" t="s">
        <v>944</v>
      </c>
      <c r="B412" s="725"/>
      <c r="C412" s="727"/>
      <c r="D412" s="729"/>
      <c r="E412" s="727"/>
      <c r="F412" s="731"/>
      <c r="G412" s="731"/>
      <c r="H412" s="836"/>
      <c r="I412" s="356" t="str">
        <f>IF('Mapa final SI'!AC415="","",'Mapa final SI'!AC415)</f>
        <v/>
      </c>
      <c r="J412" s="356" t="str">
        <f>IF('Mapa final SI'!AE415="","",'Mapa final SI'!AE415)</f>
        <v/>
      </c>
      <c r="K412" s="356" t="str">
        <f t="shared" si="6"/>
        <v/>
      </c>
      <c r="L412" s="356" t="str">
        <f>IF('Mapa final SI'!AH415="","",'Mapa final SI'!AH415)</f>
        <v/>
      </c>
      <c r="M412" s="357" t="str">
        <f>IF('Mapa final SI'!T415="","",'Mapa final SI'!T415)</f>
        <v/>
      </c>
      <c r="N412" s="428"/>
      <c r="O412" s="428"/>
      <c r="P412" s="428"/>
      <c r="Q412" s="429"/>
    </row>
    <row r="413" spans="1:17" ht="51.75" customHeight="1" x14ac:dyDescent="0.25">
      <c r="A413" s="118" t="s">
        <v>945</v>
      </c>
      <c r="B413" s="725"/>
      <c r="C413" s="727"/>
      <c r="D413" s="729"/>
      <c r="E413" s="727"/>
      <c r="F413" s="731"/>
      <c r="G413" s="731"/>
      <c r="H413" s="836"/>
      <c r="I413" s="356" t="str">
        <f>IF('Mapa final SI'!AC416="","",'Mapa final SI'!AC416)</f>
        <v/>
      </c>
      <c r="J413" s="356" t="str">
        <f>IF('Mapa final SI'!AE416="","",'Mapa final SI'!AE416)</f>
        <v/>
      </c>
      <c r="K413" s="356" t="str">
        <f t="shared" si="6"/>
        <v/>
      </c>
      <c r="L413" s="356" t="str">
        <f>IF('Mapa final SI'!AH416="","",'Mapa final SI'!AH416)</f>
        <v/>
      </c>
      <c r="M413" s="357" t="str">
        <f>IF('Mapa final SI'!T416="","",'Mapa final SI'!T416)</f>
        <v/>
      </c>
      <c r="N413" s="428"/>
      <c r="O413" s="428"/>
      <c r="P413" s="428"/>
      <c r="Q413" s="429"/>
    </row>
    <row r="414" spans="1:17" ht="51.75" customHeight="1" x14ac:dyDescent="0.25">
      <c r="A414" s="118" t="s">
        <v>946</v>
      </c>
      <c r="B414" s="725"/>
      <c r="C414" s="727"/>
      <c r="D414" s="729"/>
      <c r="E414" s="727"/>
      <c r="F414" s="731"/>
      <c r="G414" s="731"/>
      <c r="H414" s="732"/>
      <c r="I414" s="356" t="str">
        <f>IF('Mapa final SI'!AC417="","",'Mapa final SI'!AC417)</f>
        <v/>
      </c>
      <c r="J414" s="356" t="str">
        <f>IF('Mapa final SI'!AE417="","",'Mapa final SI'!AE417)</f>
        <v/>
      </c>
      <c r="K414" s="356" t="str">
        <f t="shared" si="6"/>
        <v/>
      </c>
      <c r="L414" s="356" t="str">
        <f>IF('Mapa final SI'!AH417="","",'Mapa final SI'!AH417)</f>
        <v/>
      </c>
      <c r="M414" s="357" t="str">
        <f>IF('Mapa final SI'!T417="","",'Mapa final SI'!T417)</f>
        <v/>
      </c>
      <c r="N414" s="428"/>
      <c r="O414" s="428"/>
      <c r="P414" s="428"/>
      <c r="Q414" s="429"/>
    </row>
    <row r="415" spans="1:17" ht="51.75" customHeight="1" x14ac:dyDescent="0.25">
      <c r="A415" s="118" t="s">
        <v>947</v>
      </c>
      <c r="B415" s="724"/>
      <c r="C415" s="726" t="str">
        <f>IF('Mapa final SI'!G418="","",'Mapa final SI'!G418)</f>
        <v/>
      </c>
      <c r="D415" s="728"/>
      <c r="E415" s="726" t="str">
        <f>IF('Mapa final SI'!F418="","",'Mapa final SI'!F418)</f>
        <v/>
      </c>
      <c r="F415" s="730" t="str">
        <f>IF('Mapa final SI'!L418="","",'Mapa final SI'!L418)</f>
        <v/>
      </c>
      <c r="G415" s="730" t="str">
        <f>IF('Mapa final SI'!P418="","",'Mapa final SI'!P418)</f>
        <v/>
      </c>
      <c r="H415" s="83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6" t="str">
        <f>IF('Mapa final SI'!AC418="","",'Mapa final SI'!AC418)</f>
        <v/>
      </c>
      <c r="J415" s="356" t="str">
        <f>IF('Mapa final SI'!AE418="","",'Mapa final SI'!AE418)</f>
        <v/>
      </c>
      <c r="K415" s="356" t="str">
        <f t="shared" si="6"/>
        <v/>
      </c>
      <c r="L415" s="356" t="str">
        <f>IF('Mapa final SI'!AH418="","",'Mapa final SI'!AH418)</f>
        <v/>
      </c>
      <c r="M415" s="357" t="str">
        <f>IF('Mapa final SI'!T418="","",'Mapa final SI'!T418)</f>
        <v/>
      </c>
      <c r="N415" s="428"/>
      <c r="O415" s="428"/>
      <c r="P415" s="428"/>
      <c r="Q415" s="429"/>
    </row>
    <row r="416" spans="1:17" ht="51.75" customHeight="1" x14ac:dyDescent="0.25">
      <c r="A416" s="118" t="s">
        <v>948</v>
      </c>
      <c r="B416" s="725"/>
      <c r="C416" s="727"/>
      <c r="D416" s="729"/>
      <c r="E416" s="727"/>
      <c r="F416" s="731"/>
      <c r="G416" s="731"/>
      <c r="H416" s="836"/>
      <c r="I416" s="356" t="str">
        <f>IF('Mapa final SI'!AC419="","",'Mapa final SI'!AC419)</f>
        <v/>
      </c>
      <c r="J416" s="356" t="str">
        <f>IF('Mapa final SI'!AE419="","",'Mapa final SI'!AE419)</f>
        <v/>
      </c>
      <c r="K416" s="356" t="str">
        <f t="shared" si="6"/>
        <v/>
      </c>
      <c r="L416" s="356" t="str">
        <f>IF('Mapa final SI'!AH419="","",'Mapa final SI'!AH419)</f>
        <v/>
      </c>
      <c r="M416" s="357" t="str">
        <f>IF('Mapa final SI'!T419="","",'Mapa final SI'!T419)</f>
        <v/>
      </c>
      <c r="N416" s="428"/>
      <c r="O416" s="428"/>
      <c r="P416" s="428"/>
      <c r="Q416" s="429"/>
    </row>
    <row r="417" spans="1:18" ht="51.75" customHeight="1" x14ac:dyDescent="0.25">
      <c r="A417" s="118" t="s">
        <v>949</v>
      </c>
      <c r="B417" s="725"/>
      <c r="C417" s="727"/>
      <c r="D417" s="729"/>
      <c r="E417" s="727"/>
      <c r="F417" s="731"/>
      <c r="G417" s="731"/>
      <c r="H417" s="836"/>
      <c r="I417" s="356" t="str">
        <f>IF('Mapa final SI'!AC420="","",'Mapa final SI'!AC420)</f>
        <v/>
      </c>
      <c r="J417" s="356" t="str">
        <f>IF('Mapa final SI'!AE420="","",'Mapa final SI'!AE420)</f>
        <v/>
      </c>
      <c r="K417" s="356" t="str">
        <f t="shared" si="6"/>
        <v/>
      </c>
      <c r="L417" s="356" t="str">
        <f>IF('Mapa final SI'!AH420="","",'Mapa final SI'!AH420)</f>
        <v/>
      </c>
      <c r="M417" s="357" t="str">
        <f>IF('Mapa final SI'!T420="","",'Mapa final SI'!T420)</f>
        <v/>
      </c>
      <c r="N417" s="428"/>
      <c r="O417" s="428"/>
      <c r="P417" s="428"/>
      <c r="Q417" s="429"/>
    </row>
    <row r="418" spans="1:18" ht="51.75" customHeight="1" x14ac:dyDescent="0.25">
      <c r="A418" s="118" t="s">
        <v>950</v>
      </c>
      <c r="B418" s="725"/>
      <c r="C418" s="727"/>
      <c r="D418" s="729"/>
      <c r="E418" s="727"/>
      <c r="F418" s="731"/>
      <c r="G418" s="731"/>
      <c r="H418" s="836"/>
      <c r="I418" s="356" t="str">
        <f>IF('Mapa final SI'!AC421="","",'Mapa final SI'!AC421)</f>
        <v/>
      </c>
      <c r="J418" s="356" t="str">
        <f>IF('Mapa final SI'!AE421="","",'Mapa final SI'!AE421)</f>
        <v/>
      </c>
      <c r="K418" s="356" t="str">
        <f t="shared" si="6"/>
        <v/>
      </c>
      <c r="L418" s="356" t="str">
        <f>IF('Mapa final SI'!AH421="","",'Mapa final SI'!AH421)</f>
        <v/>
      </c>
      <c r="M418" s="357" t="str">
        <f>IF('Mapa final SI'!T421="","",'Mapa final SI'!T421)</f>
        <v/>
      </c>
      <c r="N418" s="428"/>
      <c r="O418" s="428"/>
      <c r="P418" s="428"/>
      <c r="Q418" s="429"/>
    </row>
    <row r="419" spans="1:18" ht="51.75" customHeight="1" x14ac:dyDescent="0.25">
      <c r="A419" s="118" t="s">
        <v>951</v>
      </c>
      <c r="B419" s="725"/>
      <c r="C419" s="727"/>
      <c r="D419" s="729"/>
      <c r="E419" s="727"/>
      <c r="F419" s="731"/>
      <c r="G419" s="731"/>
      <c r="H419" s="836"/>
      <c r="I419" s="356" t="str">
        <f>IF('Mapa final SI'!AC422="","",'Mapa final SI'!AC422)</f>
        <v/>
      </c>
      <c r="J419" s="356" t="str">
        <f>IF('Mapa final SI'!AE422="","",'Mapa final SI'!AE422)</f>
        <v/>
      </c>
      <c r="K419" s="356" t="str">
        <f t="shared" si="6"/>
        <v/>
      </c>
      <c r="L419" s="356" t="str">
        <f>IF('Mapa final SI'!AH422="","",'Mapa final SI'!AH422)</f>
        <v/>
      </c>
      <c r="M419" s="357" t="str">
        <f>IF('Mapa final SI'!T422="","",'Mapa final SI'!T422)</f>
        <v/>
      </c>
      <c r="N419" s="428"/>
      <c r="O419" s="428"/>
      <c r="P419" s="428"/>
      <c r="Q419" s="429"/>
    </row>
    <row r="420" spans="1:18" ht="51.75" customHeight="1" x14ac:dyDescent="0.25">
      <c r="A420" s="118" t="s">
        <v>952</v>
      </c>
      <c r="B420" s="725"/>
      <c r="C420" s="727"/>
      <c r="D420" s="729"/>
      <c r="E420" s="727"/>
      <c r="F420" s="731"/>
      <c r="G420" s="731"/>
      <c r="H420" s="732"/>
      <c r="I420" s="356" t="str">
        <f>IF('Mapa final SI'!AC423="","",'Mapa final SI'!AC423)</f>
        <v/>
      </c>
      <c r="J420" s="356" t="str">
        <f>IF('Mapa final SI'!AE423="","",'Mapa final SI'!AE423)</f>
        <v/>
      </c>
      <c r="K420" s="356" t="str">
        <f t="shared" si="6"/>
        <v/>
      </c>
      <c r="L420" s="356" t="str">
        <f>IF('Mapa final SI'!AH423="","",'Mapa final SI'!AH423)</f>
        <v/>
      </c>
      <c r="M420" s="357" t="str">
        <f>IF('Mapa final SI'!T423="","",'Mapa final SI'!T423)</f>
        <v/>
      </c>
      <c r="N420" s="428"/>
      <c r="O420" s="428"/>
      <c r="P420" s="428"/>
      <c r="Q420" s="429"/>
    </row>
    <row r="421" spans="1:18" ht="51.75" customHeight="1" x14ac:dyDescent="0.25">
      <c r="A421" s="118" t="s">
        <v>953</v>
      </c>
      <c r="B421" s="724"/>
      <c r="C421" s="726" t="str">
        <f>IF('Mapa final SI'!G424="","",'Mapa final SI'!G424)</f>
        <v/>
      </c>
      <c r="D421" s="728"/>
      <c r="E421" s="726" t="str">
        <f>IF('Mapa final SI'!F424="","",'Mapa final SI'!F424)</f>
        <v/>
      </c>
      <c r="F421" s="730" t="str">
        <f>IF('Mapa final SI'!L424="","",'Mapa final SI'!L424)</f>
        <v/>
      </c>
      <c r="G421" s="730" t="str">
        <f>IF('Mapa final SI'!P424="","",'Mapa final SI'!P424)</f>
        <v/>
      </c>
      <c r="H421" s="83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6" t="str">
        <f>IF('Mapa final SI'!AC424="","",'Mapa final SI'!AC424)</f>
        <v/>
      </c>
      <c r="J421" s="356" t="str">
        <f>IF('Mapa final SI'!AE424="","",'Mapa final SI'!AE424)</f>
        <v/>
      </c>
      <c r="K421" s="356" t="str">
        <f t="shared" si="6"/>
        <v/>
      </c>
      <c r="L421" s="356" t="str">
        <f>IF('Mapa final SI'!AH424="","",'Mapa final SI'!AH424)</f>
        <v/>
      </c>
      <c r="M421" s="357" t="str">
        <f>IF('Mapa final SI'!T424="","",'Mapa final SI'!T424)</f>
        <v/>
      </c>
      <c r="N421" s="428"/>
      <c r="O421" s="428"/>
      <c r="P421" s="428"/>
      <c r="Q421" s="429"/>
    </row>
    <row r="422" spans="1:18" ht="51.75" customHeight="1" x14ac:dyDescent="0.25">
      <c r="A422" s="118" t="s">
        <v>954</v>
      </c>
      <c r="B422" s="725"/>
      <c r="C422" s="727"/>
      <c r="D422" s="729"/>
      <c r="E422" s="727"/>
      <c r="F422" s="731"/>
      <c r="G422" s="731"/>
      <c r="H422" s="836"/>
      <c r="I422" s="356" t="str">
        <f>IF('Mapa final SI'!AC425="","",'Mapa final SI'!AC425)</f>
        <v/>
      </c>
      <c r="J422" s="356" t="str">
        <f>IF('Mapa final SI'!AE425="","",'Mapa final SI'!AE425)</f>
        <v/>
      </c>
      <c r="K422" s="356" t="str">
        <f t="shared" si="6"/>
        <v/>
      </c>
      <c r="L422" s="356" t="str">
        <f>IF('Mapa final SI'!AH425="","",'Mapa final SI'!AH425)</f>
        <v/>
      </c>
      <c r="M422" s="357" t="str">
        <f>IF('Mapa final SI'!T425="","",'Mapa final SI'!T425)</f>
        <v/>
      </c>
      <c r="N422" s="428"/>
      <c r="O422" s="428"/>
      <c r="P422" s="428"/>
      <c r="Q422" s="429"/>
    </row>
    <row r="423" spans="1:18" ht="51.75" customHeight="1" x14ac:dyDescent="0.25">
      <c r="A423" s="118" t="s">
        <v>955</v>
      </c>
      <c r="B423" s="725"/>
      <c r="C423" s="727"/>
      <c r="D423" s="729"/>
      <c r="E423" s="727"/>
      <c r="F423" s="731"/>
      <c r="G423" s="731"/>
      <c r="H423" s="836"/>
      <c r="I423" s="356" t="str">
        <f>IF('Mapa final SI'!AC426="","",'Mapa final SI'!AC426)</f>
        <v/>
      </c>
      <c r="J423" s="356" t="str">
        <f>IF('Mapa final SI'!AE426="","",'Mapa final SI'!AE426)</f>
        <v/>
      </c>
      <c r="K423" s="356" t="str">
        <f t="shared" si="6"/>
        <v/>
      </c>
      <c r="L423" s="356" t="str">
        <f>IF('Mapa final SI'!AH426="","",'Mapa final SI'!AH426)</f>
        <v/>
      </c>
      <c r="M423" s="357" t="str">
        <f>IF('Mapa final SI'!T426="","",'Mapa final SI'!T426)</f>
        <v/>
      </c>
      <c r="N423" s="428"/>
      <c r="O423" s="428"/>
      <c r="P423" s="428"/>
      <c r="Q423" s="429"/>
    </row>
    <row r="424" spans="1:18" ht="51.75" customHeight="1" x14ac:dyDescent="0.25">
      <c r="A424" s="118" t="s">
        <v>956</v>
      </c>
      <c r="B424" s="725"/>
      <c r="C424" s="727"/>
      <c r="D424" s="729"/>
      <c r="E424" s="727"/>
      <c r="F424" s="731"/>
      <c r="G424" s="731"/>
      <c r="H424" s="836"/>
      <c r="I424" s="356" t="str">
        <f>IF('Mapa final SI'!AC427="","",'Mapa final SI'!AC427)</f>
        <v/>
      </c>
      <c r="J424" s="356" t="str">
        <f>IF('Mapa final SI'!AE427="","",'Mapa final SI'!AE427)</f>
        <v/>
      </c>
      <c r="K424" s="356" t="str">
        <f t="shared" si="6"/>
        <v/>
      </c>
      <c r="L424" s="356" t="str">
        <f>IF('Mapa final SI'!AH427="","",'Mapa final SI'!AH427)</f>
        <v/>
      </c>
      <c r="M424" s="357" t="str">
        <f>IF('Mapa final SI'!T427="","",'Mapa final SI'!T427)</f>
        <v/>
      </c>
      <c r="N424" s="428"/>
      <c r="O424" s="428"/>
      <c r="P424" s="428"/>
      <c r="Q424" s="429"/>
    </row>
    <row r="425" spans="1:18" ht="51.75" customHeight="1" x14ac:dyDescent="0.25">
      <c r="A425" s="118" t="s">
        <v>957</v>
      </c>
      <c r="B425" s="725"/>
      <c r="C425" s="727"/>
      <c r="D425" s="729"/>
      <c r="E425" s="727"/>
      <c r="F425" s="731"/>
      <c r="G425" s="731"/>
      <c r="H425" s="836"/>
      <c r="I425" s="356" t="str">
        <f>IF('Mapa final SI'!AC428="","",'Mapa final SI'!AC428)</f>
        <v/>
      </c>
      <c r="J425" s="356" t="str">
        <f>IF('Mapa final SI'!AE428="","",'Mapa final SI'!AE428)</f>
        <v/>
      </c>
      <c r="K425" s="356" t="str">
        <f t="shared" si="6"/>
        <v/>
      </c>
      <c r="L425" s="356" t="str">
        <f>IF('Mapa final SI'!AH428="","",'Mapa final SI'!AH428)</f>
        <v/>
      </c>
      <c r="M425" s="357" t="str">
        <f>IF('Mapa final SI'!T428="","",'Mapa final SI'!T428)</f>
        <v/>
      </c>
      <c r="N425" s="428"/>
      <c r="O425" s="428"/>
      <c r="P425" s="428"/>
      <c r="Q425" s="429"/>
    </row>
    <row r="426" spans="1:18" ht="51.75" customHeight="1" x14ac:dyDescent="0.25">
      <c r="A426" s="118" t="s">
        <v>958</v>
      </c>
      <c r="B426" s="725"/>
      <c r="C426" s="727"/>
      <c r="D426" s="729"/>
      <c r="E426" s="727"/>
      <c r="F426" s="731"/>
      <c r="G426" s="731"/>
      <c r="H426" s="732"/>
      <c r="I426" s="356" t="str">
        <f>IF('Mapa final SI'!AC429="","",'Mapa final SI'!AC429)</f>
        <v/>
      </c>
      <c r="J426" s="356" t="str">
        <f>IF('Mapa final SI'!AE429="","",'Mapa final SI'!AE429)</f>
        <v/>
      </c>
      <c r="K426" s="356" t="str">
        <f t="shared" si="6"/>
        <v/>
      </c>
      <c r="L426" s="356" t="str">
        <f>IF('Mapa final SI'!AH429="","",'Mapa final SI'!AH429)</f>
        <v/>
      </c>
      <c r="M426" s="357" t="str">
        <f>IF('Mapa final SI'!T429="","",'Mapa final SI'!T429)</f>
        <v/>
      </c>
      <c r="N426" s="428"/>
      <c r="O426" s="428"/>
      <c r="P426" s="428"/>
      <c r="Q426" s="429"/>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1216</v>
      </c>
    </row>
    <row r="22" spans="3:30" ht="57" x14ac:dyDescent="0.25">
      <c r="C22">
        <v>9020</v>
      </c>
      <c r="E22" s="14" t="s">
        <v>238</v>
      </c>
      <c r="G22" s="14" t="s">
        <v>504</v>
      </c>
      <c r="H22" s="14"/>
      <c r="I22" s="14" t="s">
        <v>534</v>
      </c>
      <c r="K22" t="s">
        <v>476</v>
      </c>
      <c r="O22" s="14"/>
      <c r="S22" t="s">
        <v>440</v>
      </c>
      <c r="AA22" s="181">
        <v>1</v>
      </c>
      <c r="AB22" s="367" t="s">
        <v>984</v>
      </c>
      <c r="AC22" s="362" t="s">
        <v>1232</v>
      </c>
      <c r="AD22" s="371" t="s">
        <v>1218</v>
      </c>
    </row>
    <row r="23" spans="3:30" ht="71.25" x14ac:dyDescent="0.25">
      <c r="C23">
        <v>9021</v>
      </c>
      <c r="E23" s="14" t="s">
        <v>239</v>
      </c>
      <c r="G23" s="14" t="s">
        <v>505</v>
      </c>
      <c r="H23" s="14"/>
      <c r="I23" s="14" t="s">
        <v>535</v>
      </c>
      <c r="K23" t="s">
        <v>477</v>
      </c>
      <c r="S23" t="s">
        <v>441</v>
      </c>
      <c r="AA23" s="181">
        <v>2</v>
      </c>
      <c r="AB23" s="367" t="s">
        <v>1192</v>
      </c>
      <c r="AC23" s="362" t="s">
        <v>1209</v>
      </c>
      <c r="AD23" s="371" t="s">
        <v>1219</v>
      </c>
    </row>
    <row r="24" spans="3:30" ht="85.5" x14ac:dyDescent="0.25">
      <c r="C24">
        <v>9022</v>
      </c>
      <c r="E24" s="14" t="s">
        <v>240</v>
      </c>
      <c r="G24" s="14" t="s">
        <v>506</v>
      </c>
      <c r="H24" s="14"/>
      <c r="I24" s="14" t="s">
        <v>536</v>
      </c>
      <c r="S24" t="s">
        <v>442</v>
      </c>
      <c r="AA24" s="181">
        <v>3</v>
      </c>
      <c r="AB24" s="368" t="s">
        <v>172</v>
      </c>
      <c r="AC24" s="362" t="s">
        <v>1231</v>
      </c>
      <c r="AD24" s="371" t="s">
        <v>1220</v>
      </c>
    </row>
    <row r="25" spans="3:30" ht="42.75" x14ac:dyDescent="0.25">
      <c r="C25">
        <v>9023</v>
      </c>
      <c r="E25" s="14" t="s">
        <v>241</v>
      </c>
      <c r="G25" s="14" t="s">
        <v>507</v>
      </c>
      <c r="H25" s="14"/>
      <c r="I25" s="14" t="s">
        <v>537</v>
      </c>
      <c r="S25" t="s">
        <v>443</v>
      </c>
      <c r="AA25" s="181">
        <v>4</v>
      </c>
      <c r="AB25" s="368" t="s">
        <v>1193</v>
      </c>
      <c r="AC25" s="362" t="s">
        <v>1210</v>
      </c>
      <c r="AD25" s="371" t="s">
        <v>1221</v>
      </c>
    </row>
    <row r="26" spans="3:30" ht="71.25" x14ac:dyDescent="0.25">
      <c r="C26">
        <v>9024</v>
      </c>
      <c r="E26" s="14" t="s">
        <v>242</v>
      </c>
      <c r="G26" s="14" t="s">
        <v>508</v>
      </c>
      <c r="H26" s="14"/>
      <c r="I26" s="14" t="s">
        <v>538</v>
      </c>
      <c r="K26" t="s">
        <v>479</v>
      </c>
      <c r="S26" t="s">
        <v>444</v>
      </c>
      <c r="AA26" s="181">
        <v>5</v>
      </c>
      <c r="AB26" s="367" t="s">
        <v>1194</v>
      </c>
      <c r="AC26" s="362" t="s">
        <v>1211</v>
      </c>
      <c r="AD26" s="371" t="s">
        <v>1222</v>
      </c>
    </row>
    <row r="27" spans="3:30" ht="42.75" x14ac:dyDescent="0.25">
      <c r="C27">
        <v>9025</v>
      </c>
      <c r="E27" s="14" t="s">
        <v>243</v>
      </c>
      <c r="G27" s="14" t="s">
        <v>509</v>
      </c>
      <c r="H27" s="14"/>
      <c r="I27" s="14" t="s">
        <v>539</v>
      </c>
      <c r="K27" t="s">
        <v>202</v>
      </c>
      <c r="S27" t="s">
        <v>445</v>
      </c>
      <c r="AA27" s="181">
        <v>6</v>
      </c>
      <c r="AB27" s="367" t="s">
        <v>1195</v>
      </c>
      <c r="AC27" s="362" t="s">
        <v>1212</v>
      </c>
      <c r="AD27" s="371" t="s">
        <v>1223</v>
      </c>
    </row>
    <row r="28" spans="3:30" ht="28.5" x14ac:dyDescent="0.25">
      <c r="C28">
        <v>9026</v>
      </c>
      <c r="E28" s="14" t="s">
        <v>244</v>
      </c>
      <c r="G28" s="14" t="s">
        <v>510</v>
      </c>
      <c r="H28" s="14"/>
      <c r="I28" s="14" t="s">
        <v>540</v>
      </c>
      <c r="K28" t="s">
        <v>478</v>
      </c>
      <c r="S28" t="s">
        <v>446</v>
      </c>
      <c r="AA28" s="181">
        <v>7</v>
      </c>
      <c r="AB28" s="368" t="s">
        <v>173</v>
      </c>
      <c r="AC28" s="362" t="s">
        <v>979</v>
      </c>
      <c r="AD28" s="371" t="s">
        <v>1224</v>
      </c>
    </row>
    <row r="29" spans="3:30" ht="42.75" x14ac:dyDescent="0.25">
      <c r="C29">
        <v>9027</v>
      </c>
      <c r="E29" s="14" t="s">
        <v>245</v>
      </c>
      <c r="G29" s="14" t="s">
        <v>511</v>
      </c>
      <c r="H29" s="14"/>
      <c r="I29" s="14" t="s">
        <v>541</v>
      </c>
      <c r="K29" t="s">
        <v>480</v>
      </c>
      <c r="AA29" s="181">
        <v>8</v>
      </c>
      <c r="AB29" s="368" t="s">
        <v>174</v>
      </c>
      <c r="AC29" s="362" t="s">
        <v>1213</v>
      </c>
      <c r="AD29" s="371" t="s">
        <v>1225</v>
      </c>
    </row>
    <row r="30" spans="3:30" ht="29.25" thickBot="1" x14ac:dyDescent="0.3">
      <c r="C30">
        <v>9028</v>
      </c>
      <c r="E30" s="14" t="s">
        <v>246</v>
      </c>
      <c r="G30" s="14" t="s">
        <v>512</v>
      </c>
      <c r="H30" s="14"/>
      <c r="I30" s="14" t="s">
        <v>542</v>
      </c>
      <c r="Q30" s="14">
        <v>1</v>
      </c>
      <c r="R30" s="14">
        <v>2</v>
      </c>
      <c r="AA30" s="181">
        <v>9</v>
      </c>
      <c r="AB30" s="368" t="s">
        <v>175</v>
      </c>
      <c r="AC30" s="362" t="s">
        <v>988</v>
      </c>
      <c r="AD30" s="371" t="s">
        <v>1226</v>
      </c>
    </row>
    <row r="31" spans="3:30" ht="43.5" thickBot="1" x14ac:dyDescent="0.3">
      <c r="C31">
        <v>9029</v>
      </c>
      <c r="E31" s="14" t="s">
        <v>247</v>
      </c>
      <c r="G31" s="14" t="s">
        <v>513</v>
      </c>
      <c r="H31" s="14"/>
      <c r="I31" s="14" t="s">
        <v>543</v>
      </c>
      <c r="Q31" s="28" t="s">
        <v>159</v>
      </c>
      <c r="R31" s="28" t="s">
        <v>25</v>
      </c>
      <c r="AA31" s="181">
        <v>10</v>
      </c>
      <c r="AB31" s="368" t="s">
        <v>178</v>
      </c>
      <c r="AC31" s="363" t="s">
        <v>982</v>
      </c>
      <c r="AD31" s="371" t="s">
        <v>1227</v>
      </c>
    </row>
    <row r="32" spans="3:30" ht="42.75" x14ac:dyDescent="0.25">
      <c r="C32">
        <v>9030</v>
      </c>
      <c r="E32" s="14" t="s">
        <v>248</v>
      </c>
      <c r="P32" s="11">
        <v>1</v>
      </c>
      <c r="Q32" s="27" t="s">
        <v>211</v>
      </c>
      <c r="R32" s="24" t="s">
        <v>452</v>
      </c>
      <c r="AA32" s="181">
        <v>11</v>
      </c>
      <c r="AB32" s="369" t="s">
        <v>1196</v>
      </c>
      <c r="AC32" s="364" t="s">
        <v>1214</v>
      </c>
      <c r="AD32" s="371" t="s">
        <v>1228</v>
      </c>
    </row>
    <row r="33" spans="3:30" ht="28.5" x14ac:dyDescent="0.25">
      <c r="C33">
        <v>9031</v>
      </c>
      <c r="E33" s="14" t="s">
        <v>249</v>
      </c>
      <c r="P33" s="11">
        <v>2</v>
      </c>
      <c r="Q33" s="27" t="s">
        <v>189</v>
      </c>
      <c r="R33" s="24" t="s">
        <v>453</v>
      </c>
      <c r="AA33" s="181">
        <v>12</v>
      </c>
      <c r="AB33" s="370" t="s">
        <v>983</v>
      </c>
      <c r="AC33" s="365" t="s">
        <v>987</v>
      </c>
      <c r="AD33" s="371" t="s">
        <v>1229</v>
      </c>
    </row>
    <row r="34" spans="3:30" ht="42.75" x14ac:dyDescent="0.25">
      <c r="C34">
        <v>9032</v>
      </c>
      <c r="E34" s="14" t="s">
        <v>250</v>
      </c>
      <c r="P34" s="11">
        <v>3</v>
      </c>
      <c r="Q34" s="27" t="s">
        <v>210</v>
      </c>
      <c r="R34" s="24" t="s">
        <v>451</v>
      </c>
      <c r="AA34" s="181">
        <v>13</v>
      </c>
      <c r="AB34" s="367" t="s">
        <v>180</v>
      </c>
      <c r="AC34" s="366" t="s">
        <v>986</v>
      </c>
      <c r="AD34" s="371" t="s">
        <v>1230</v>
      </c>
    </row>
    <row r="35" spans="3:30" ht="85.5" x14ac:dyDescent="0.25">
      <c r="C35">
        <v>9033</v>
      </c>
      <c r="E35" s="14" t="s">
        <v>251</v>
      </c>
      <c r="P35" s="11">
        <v>4</v>
      </c>
      <c r="Q35" s="27" t="s">
        <v>211</v>
      </c>
      <c r="R35" s="24" t="s">
        <v>454</v>
      </c>
      <c r="AA35" s="181">
        <v>13</v>
      </c>
      <c r="AB35" s="370" t="s">
        <v>1197</v>
      </c>
      <c r="AC35" s="364" t="s">
        <v>1215</v>
      </c>
      <c r="AD35" s="363" t="s">
        <v>1217</v>
      </c>
    </row>
    <row r="36" spans="3:30" x14ac:dyDescent="0.25">
      <c r="C36">
        <v>9034</v>
      </c>
      <c r="E36" s="14" t="s">
        <v>252</v>
      </c>
      <c r="P36" s="11">
        <v>5</v>
      </c>
      <c r="Q36" s="27" t="s">
        <v>212</v>
      </c>
      <c r="R36" s="24" t="s">
        <v>455</v>
      </c>
      <c r="AD36" s="372"/>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85" zoomScaleNormal="85" workbookViewId="0">
      <selection activeCell="F52" sqref="F5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57" t="s">
        <v>1208</v>
      </c>
      <c r="C2" s="458"/>
      <c r="D2" s="458"/>
      <c r="E2" s="458"/>
      <c r="F2" s="458"/>
      <c r="G2" s="458"/>
      <c r="H2" s="459"/>
    </row>
    <row r="3" spans="2:8" x14ac:dyDescent="0.25">
      <c r="B3" s="215"/>
      <c r="C3" s="216"/>
      <c r="D3" s="216"/>
      <c r="E3" s="216"/>
      <c r="F3" s="216"/>
      <c r="G3" s="216"/>
      <c r="H3" s="217"/>
    </row>
    <row r="4" spans="2:8" ht="63" customHeight="1" x14ac:dyDescent="0.25">
      <c r="B4" s="460" t="s">
        <v>990</v>
      </c>
      <c r="C4" s="461"/>
      <c r="D4" s="461"/>
      <c r="E4" s="461"/>
      <c r="F4" s="461"/>
      <c r="G4" s="461"/>
      <c r="H4" s="462"/>
    </row>
    <row r="5" spans="2:8" ht="63" customHeight="1" x14ac:dyDescent="0.25">
      <c r="B5" s="463"/>
      <c r="C5" s="464"/>
      <c r="D5" s="464"/>
      <c r="E5" s="464"/>
      <c r="F5" s="464"/>
      <c r="G5" s="464"/>
      <c r="H5" s="465"/>
    </row>
    <row r="6" spans="2:8" ht="16.5" x14ac:dyDescent="0.25">
      <c r="B6" s="466" t="s">
        <v>991</v>
      </c>
      <c r="C6" s="467"/>
      <c r="D6" s="467"/>
      <c r="E6" s="467"/>
      <c r="F6" s="467"/>
      <c r="G6" s="467"/>
      <c r="H6" s="468"/>
    </row>
    <row r="7" spans="2:8" ht="102.75" customHeight="1" x14ac:dyDescent="0.25">
      <c r="B7" s="469" t="s">
        <v>992</v>
      </c>
      <c r="C7" s="470"/>
      <c r="D7" s="470"/>
      <c r="E7" s="470"/>
      <c r="F7" s="470"/>
      <c r="G7" s="470"/>
      <c r="H7" s="471"/>
    </row>
    <row r="8" spans="2:8" ht="16.5" x14ac:dyDescent="0.25">
      <c r="B8" s="218"/>
      <c r="C8" s="219"/>
      <c r="D8" s="219"/>
      <c r="E8" s="219"/>
      <c r="F8" s="219"/>
      <c r="G8" s="219"/>
      <c r="H8" s="220"/>
    </row>
    <row r="9" spans="2:8" ht="16.5" customHeight="1" x14ac:dyDescent="0.25">
      <c r="B9" s="472" t="s">
        <v>1183</v>
      </c>
      <c r="C9" s="473"/>
      <c r="D9" s="473"/>
      <c r="E9" s="473"/>
      <c r="F9" s="473"/>
      <c r="G9" s="473"/>
      <c r="H9" s="474"/>
    </row>
    <row r="10" spans="2:8" ht="44.25" customHeight="1" x14ac:dyDescent="0.25">
      <c r="B10" s="472"/>
      <c r="C10" s="473"/>
      <c r="D10" s="473"/>
      <c r="E10" s="473"/>
      <c r="F10" s="473"/>
      <c r="G10" s="473"/>
      <c r="H10" s="474"/>
    </row>
    <row r="11" spans="2:8" ht="15.75" thickBot="1" x14ac:dyDescent="0.3">
      <c r="B11" s="221"/>
      <c r="C11" s="222"/>
      <c r="D11" s="223"/>
      <c r="E11" s="224"/>
      <c r="F11" s="224"/>
      <c r="G11" s="225"/>
      <c r="H11" s="226"/>
    </row>
    <row r="12" spans="2:8" ht="15.75" thickTop="1" x14ac:dyDescent="0.25">
      <c r="B12" s="221"/>
      <c r="C12" s="453" t="s">
        <v>993</v>
      </c>
      <c r="D12" s="454"/>
      <c r="E12" s="455" t="s">
        <v>994</v>
      </c>
      <c r="F12" s="456"/>
      <c r="G12" s="222"/>
      <c r="H12" s="226"/>
    </row>
    <row r="13" spans="2:8" ht="35.25" customHeight="1" x14ac:dyDescent="0.25">
      <c r="B13" s="221"/>
      <c r="C13" s="475" t="s">
        <v>1</v>
      </c>
      <c r="D13" s="476"/>
      <c r="E13" s="477" t="s">
        <v>995</v>
      </c>
      <c r="F13" s="478"/>
      <c r="G13" s="222"/>
      <c r="H13" s="226"/>
    </row>
    <row r="14" spans="2:8" ht="17.25" customHeight="1" x14ac:dyDescent="0.25">
      <c r="B14" s="221"/>
      <c r="C14" s="475" t="s">
        <v>996</v>
      </c>
      <c r="D14" s="476"/>
      <c r="E14" s="477" t="s">
        <v>997</v>
      </c>
      <c r="F14" s="478"/>
      <c r="G14" s="222"/>
      <c r="H14" s="226"/>
    </row>
    <row r="15" spans="2:8" ht="19.5" customHeight="1" x14ac:dyDescent="0.25">
      <c r="B15" s="221"/>
      <c r="C15" s="475" t="s">
        <v>998</v>
      </c>
      <c r="D15" s="476"/>
      <c r="E15" s="477" t="s">
        <v>999</v>
      </c>
      <c r="F15" s="478"/>
      <c r="G15" s="222"/>
      <c r="H15" s="226"/>
    </row>
    <row r="16" spans="2:8" ht="69.75" customHeight="1" x14ac:dyDescent="0.25">
      <c r="B16" s="221"/>
      <c r="C16" s="475" t="s">
        <v>1000</v>
      </c>
      <c r="D16" s="476"/>
      <c r="E16" s="477" t="s">
        <v>1001</v>
      </c>
      <c r="F16" s="478"/>
      <c r="G16" s="222"/>
      <c r="H16" s="226"/>
    </row>
    <row r="17" spans="2:8" ht="34.5" customHeight="1" x14ac:dyDescent="0.25">
      <c r="B17" s="221"/>
      <c r="C17" s="479" t="s">
        <v>5</v>
      </c>
      <c r="D17" s="480"/>
      <c r="E17" s="481" t="s">
        <v>1002</v>
      </c>
      <c r="F17" s="482"/>
      <c r="G17" s="222"/>
      <c r="H17" s="226"/>
    </row>
    <row r="18" spans="2:8" ht="27.75" customHeight="1" x14ac:dyDescent="0.25">
      <c r="B18" s="221"/>
      <c r="C18" s="479" t="s">
        <v>1003</v>
      </c>
      <c r="D18" s="480"/>
      <c r="E18" s="481" t="s">
        <v>1004</v>
      </c>
      <c r="F18" s="482"/>
      <c r="G18" s="222"/>
      <c r="H18" s="226"/>
    </row>
    <row r="19" spans="2:8" ht="28.5" customHeight="1" x14ac:dyDescent="0.25">
      <c r="B19" s="221"/>
      <c r="C19" s="479" t="s">
        <v>1005</v>
      </c>
      <c r="D19" s="480"/>
      <c r="E19" s="481" t="s">
        <v>1006</v>
      </c>
      <c r="F19" s="482"/>
      <c r="G19" s="222"/>
      <c r="H19" s="226"/>
    </row>
    <row r="20" spans="2:8" ht="72.75" customHeight="1" x14ac:dyDescent="0.25">
      <c r="B20" s="221"/>
      <c r="C20" s="479" t="s">
        <v>184</v>
      </c>
      <c r="D20" s="480"/>
      <c r="E20" s="481" t="s">
        <v>1198</v>
      </c>
      <c r="F20" s="482"/>
      <c r="G20" s="222"/>
      <c r="H20" s="226"/>
    </row>
    <row r="21" spans="2:8" ht="64.5" customHeight="1" x14ac:dyDescent="0.25">
      <c r="B21" s="221"/>
      <c r="C21" s="479" t="s">
        <v>1007</v>
      </c>
      <c r="D21" s="480"/>
      <c r="E21" s="481" t="s">
        <v>1008</v>
      </c>
      <c r="F21" s="482"/>
      <c r="G21" s="222"/>
      <c r="H21" s="226"/>
    </row>
    <row r="22" spans="2:8" ht="71.25" customHeight="1" x14ac:dyDescent="0.25">
      <c r="B22" s="221"/>
      <c r="C22" s="479" t="s">
        <v>1009</v>
      </c>
      <c r="D22" s="480"/>
      <c r="E22" s="481" t="s">
        <v>1010</v>
      </c>
      <c r="F22" s="482"/>
      <c r="G22" s="222"/>
      <c r="H22" s="226"/>
    </row>
    <row r="23" spans="2:8" ht="55.5" customHeight="1" x14ac:dyDescent="0.25">
      <c r="B23" s="221"/>
      <c r="C23" s="483" t="s">
        <v>1011</v>
      </c>
      <c r="D23" s="484"/>
      <c r="E23" s="481" t="s">
        <v>1012</v>
      </c>
      <c r="F23" s="482"/>
      <c r="G23" s="222"/>
      <c r="H23" s="226"/>
    </row>
    <row r="24" spans="2:8" ht="42" customHeight="1" x14ac:dyDescent="0.25">
      <c r="B24" s="221"/>
      <c r="C24" s="483" t="s">
        <v>157</v>
      </c>
      <c r="D24" s="484"/>
      <c r="E24" s="481" t="s">
        <v>1013</v>
      </c>
      <c r="F24" s="482"/>
      <c r="G24" s="222"/>
      <c r="H24" s="226"/>
    </row>
    <row r="25" spans="2:8" ht="59.25" customHeight="1" x14ac:dyDescent="0.25">
      <c r="B25" s="221"/>
      <c r="C25" s="483" t="s">
        <v>1014</v>
      </c>
      <c r="D25" s="484"/>
      <c r="E25" s="481" t="s">
        <v>1199</v>
      </c>
      <c r="F25" s="482"/>
      <c r="G25" s="222"/>
      <c r="H25" s="226"/>
    </row>
    <row r="26" spans="2:8" ht="23.25" customHeight="1" x14ac:dyDescent="0.25">
      <c r="B26" s="221"/>
      <c r="C26" s="483" t="s">
        <v>1015</v>
      </c>
      <c r="D26" s="484"/>
      <c r="E26" s="481" t="s">
        <v>1016</v>
      </c>
      <c r="F26" s="482"/>
      <c r="G26" s="222"/>
      <c r="H26" s="226"/>
    </row>
    <row r="27" spans="2:8" ht="30.75" customHeight="1" x14ac:dyDescent="0.25">
      <c r="B27" s="221"/>
      <c r="C27" s="483" t="s">
        <v>1200</v>
      </c>
      <c r="D27" s="484"/>
      <c r="E27" s="481" t="s">
        <v>1017</v>
      </c>
      <c r="F27" s="482"/>
      <c r="G27" s="222"/>
      <c r="H27" s="226"/>
    </row>
    <row r="28" spans="2:8" ht="35.25" customHeight="1" x14ac:dyDescent="0.25">
      <c r="B28" s="221"/>
      <c r="C28" s="483" t="s">
        <v>1201</v>
      </c>
      <c r="D28" s="484"/>
      <c r="E28" s="481" t="s">
        <v>1018</v>
      </c>
      <c r="F28" s="482"/>
      <c r="G28" s="222"/>
      <c r="H28" s="226"/>
    </row>
    <row r="29" spans="2:8" ht="33" customHeight="1" x14ac:dyDescent="0.25">
      <c r="B29" s="221"/>
      <c r="C29" s="483" t="s">
        <v>1201</v>
      </c>
      <c r="D29" s="484"/>
      <c r="E29" s="481" t="s">
        <v>1018</v>
      </c>
      <c r="F29" s="482"/>
      <c r="G29" s="222"/>
      <c r="H29" s="226"/>
    </row>
    <row r="30" spans="2:8" ht="30" customHeight="1" x14ac:dyDescent="0.25">
      <c r="B30" s="221"/>
      <c r="C30" s="483" t="s">
        <v>1202</v>
      </c>
      <c r="D30" s="484"/>
      <c r="E30" s="481" t="s">
        <v>1019</v>
      </c>
      <c r="F30" s="482"/>
      <c r="G30" s="222"/>
      <c r="H30" s="226"/>
    </row>
    <row r="31" spans="2:8" ht="35.25" customHeight="1" x14ac:dyDescent="0.25">
      <c r="B31" s="221"/>
      <c r="C31" s="483" t="s">
        <v>1203</v>
      </c>
      <c r="D31" s="484"/>
      <c r="E31" s="481" t="s">
        <v>1020</v>
      </c>
      <c r="F31" s="482"/>
      <c r="G31" s="222"/>
      <c r="H31" s="226"/>
    </row>
    <row r="32" spans="2:8" ht="31.5" customHeight="1" x14ac:dyDescent="0.25">
      <c r="B32" s="221"/>
      <c r="C32" s="483" t="s">
        <v>1204</v>
      </c>
      <c r="D32" s="484"/>
      <c r="E32" s="481" t="s">
        <v>1021</v>
      </c>
      <c r="F32" s="482"/>
      <c r="G32" s="222"/>
      <c r="H32" s="226"/>
    </row>
    <row r="33" spans="2:8" ht="35.25" customHeight="1" x14ac:dyDescent="0.25">
      <c r="B33" s="221"/>
      <c r="C33" s="483" t="s">
        <v>1205</v>
      </c>
      <c r="D33" s="484"/>
      <c r="E33" s="481" t="s">
        <v>1022</v>
      </c>
      <c r="F33" s="482"/>
      <c r="G33" s="222"/>
      <c r="H33" s="226"/>
    </row>
    <row r="34" spans="2:8" ht="59.25" customHeight="1" x14ac:dyDescent="0.25">
      <c r="B34" s="221"/>
      <c r="C34" s="483" t="s">
        <v>1023</v>
      </c>
      <c r="D34" s="484"/>
      <c r="E34" s="481" t="s">
        <v>1206</v>
      </c>
      <c r="F34" s="482"/>
      <c r="G34" s="222"/>
      <c r="H34" s="226"/>
    </row>
    <row r="35" spans="2:8" ht="43.5" customHeight="1" x14ac:dyDescent="0.25">
      <c r="B35" s="221"/>
      <c r="C35" s="483" t="s">
        <v>77</v>
      </c>
      <c r="D35" s="484"/>
      <c r="E35" s="481" t="s">
        <v>1024</v>
      </c>
      <c r="F35" s="482"/>
      <c r="G35" s="222"/>
      <c r="H35" s="226"/>
    </row>
    <row r="36" spans="2:8" ht="101.25" customHeight="1" x14ac:dyDescent="0.25">
      <c r="B36" s="221"/>
      <c r="C36" s="483" t="s">
        <v>1207</v>
      </c>
      <c r="D36" s="484"/>
      <c r="E36" s="481" t="s">
        <v>1254</v>
      </c>
      <c r="F36" s="482"/>
      <c r="G36" s="222"/>
      <c r="H36" s="226"/>
    </row>
    <row r="37" spans="2:8" ht="57" customHeight="1" x14ac:dyDescent="0.25">
      <c r="B37" s="221"/>
      <c r="C37" s="483" t="s">
        <v>1025</v>
      </c>
      <c r="D37" s="484"/>
      <c r="E37" s="481" t="s">
        <v>1026</v>
      </c>
      <c r="F37" s="482"/>
      <c r="G37" s="222"/>
      <c r="H37" s="226"/>
    </row>
    <row r="38" spans="2:8" ht="6.75" customHeight="1" thickBot="1" x14ac:dyDescent="0.3">
      <c r="B38" s="221"/>
      <c r="C38" s="488"/>
      <c r="D38" s="489"/>
      <c r="E38" s="490"/>
      <c r="F38" s="491"/>
      <c r="G38" s="222"/>
      <c r="H38" s="226"/>
    </row>
    <row r="39" spans="2:8" ht="15.75" thickTop="1" x14ac:dyDescent="0.25">
      <c r="B39" s="221"/>
      <c r="C39" s="227"/>
      <c r="D39" s="227"/>
      <c r="E39" s="228"/>
      <c r="F39" s="228"/>
      <c r="G39" s="222"/>
      <c r="H39" s="226"/>
    </row>
    <row r="40" spans="2:8" ht="21" customHeight="1" x14ac:dyDescent="0.25">
      <c r="B40" s="485" t="s">
        <v>1184</v>
      </c>
      <c r="C40" s="486"/>
      <c r="D40" s="486"/>
      <c r="E40" s="486"/>
      <c r="F40" s="486"/>
      <c r="G40" s="486"/>
      <c r="H40" s="487"/>
    </row>
    <row r="41" spans="2:8" ht="20.25" customHeight="1" x14ac:dyDescent="0.25">
      <c r="B41" s="485" t="s">
        <v>1185</v>
      </c>
      <c r="C41" s="486"/>
      <c r="D41" s="486"/>
      <c r="E41" s="486"/>
      <c r="F41" s="486"/>
      <c r="G41" s="486"/>
      <c r="H41" s="487"/>
    </row>
    <row r="42" spans="2:8" ht="20.25" customHeight="1" x14ac:dyDescent="0.25">
      <c r="B42" s="485" t="s">
        <v>1186</v>
      </c>
      <c r="C42" s="486"/>
      <c r="D42" s="486"/>
      <c r="E42" s="486"/>
      <c r="F42" s="486"/>
      <c r="G42" s="486"/>
      <c r="H42" s="487"/>
    </row>
    <row r="43" spans="2:8" ht="20.25" customHeight="1" x14ac:dyDescent="0.25">
      <c r="B43" s="485" t="s">
        <v>1187</v>
      </c>
      <c r="C43" s="486"/>
      <c r="D43" s="486"/>
      <c r="E43" s="486"/>
      <c r="F43" s="486"/>
      <c r="G43" s="486"/>
      <c r="H43" s="487"/>
    </row>
    <row r="44" spans="2:8" x14ac:dyDescent="0.25">
      <c r="B44" s="485" t="s">
        <v>1188</v>
      </c>
      <c r="C44" s="486"/>
      <c r="D44" s="486"/>
      <c r="E44" s="486"/>
      <c r="F44" s="486"/>
      <c r="G44" s="486"/>
      <c r="H44" s="487"/>
    </row>
    <row r="45" spans="2:8" ht="15.75" thickBot="1" x14ac:dyDescent="0.3">
      <c r="B45" s="229"/>
      <c r="C45" s="230"/>
      <c r="D45" s="230"/>
      <c r="E45" s="230"/>
      <c r="F45" s="230"/>
      <c r="G45" s="230"/>
      <c r="H45" s="231"/>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B1" zoomScale="41" zoomScaleNormal="96" workbookViewId="0">
      <selection activeCell="AH10" sqref="AH10"/>
    </sheetView>
  </sheetViews>
  <sheetFormatPr baseColWidth="10" defaultColWidth="11.42578125" defaultRowHeight="16.5" x14ac:dyDescent="0.3"/>
  <cols>
    <col min="1" max="1" width="4" style="259" bestFit="1" customWidth="1"/>
    <col min="2" max="2" width="14.140625" style="259" customWidth="1"/>
    <col min="3" max="3" width="21.5703125" style="259" customWidth="1"/>
    <col min="4" max="4" width="30.42578125" style="259" customWidth="1"/>
    <col min="5" max="5" width="42" style="233" customWidth="1"/>
    <col min="6" max="6" width="19" style="260" customWidth="1"/>
    <col min="7" max="7" width="17.85546875" style="233" customWidth="1"/>
    <col min="8" max="8" width="16.5703125" style="233" customWidth="1"/>
    <col min="9" max="9" width="6.28515625" style="233" bestFit="1" customWidth="1"/>
    <col min="10" max="10" width="27.28515625" style="233" bestFit="1" customWidth="1"/>
    <col min="11" max="11" width="25.28515625" style="233" customWidth="1"/>
    <col min="12" max="12" width="17.5703125" style="233" customWidth="1"/>
    <col min="13" max="13" width="6.28515625" style="233" bestFit="1" customWidth="1"/>
    <col min="14" max="14" width="16" style="233" customWidth="1"/>
    <col min="15" max="15" width="5.85546875" style="443" customWidth="1"/>
    <col min="16" max="16" width="63.28515625" style="233" customWidth="1"/>
    <col min="17" max="17" width="15.140625" style="233" bestFit="1"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58.8554687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20" style="233" customWidth="1"/>
    <col min="32" max="32" width="15.85546875" style="233" customWidth="1"/>
    <col min="33" max="33" width="20.28515625" style="233" customWidth="1"/>
    <col min="34" max="34" width="19.5703125" style="233" customWidth="1"/>
    <col min="35" max="35" width="17.7109375" style="233" customWidth="1"/>
    <col min="36" max="36" width="14.28515625" style="233" customWidth="1"/>
    <col min="37" max="37" width="41.85546875" style="233" customWidth="1"/>
    <col min="38" max="38" width="42.7109375" style="233" customWidth="1"/>
    <col min="39" max="39" width="31.140625" style="233" customWidth="1"/>
    <col min="40" max="16384" width="11.42578125" style="233"/>
  </cols>
  <sheetData>
    <row r="1" spans="1:68" ht="32.25" customHeight="1" x14ac:dyDescent="0.3">
      <c r="A1" s="508"/>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10"/>
    </row>
    <row r="2" spans="1:68" ht="133.5" customHeight="1" x14ac:dyDescent="0.3">
      <c r="A2" s="511"/>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3"/>
    </row>
    <row r="3" spans="1:68" x14ac:dyDescent="0.3">
      <c r="A3" s="234"/>
      <c r="B3" s="235"/>
      <c r="C3" s="234"/>
      <c r="D3" s="234"/>
      <c r="E3" s="232"/>
      <c r="F3" s="236"/>
      <c r="G3" s="232"/>
      <c r="H3" s="232"/>
      <c r="I3" s="232"/>
      <c r="J3" s="232"/>
      <c r="K3" s="232"/>
      <c r="L3" s="232"/>
      <c r="M3" s="232"/>
      <c r="N3" s="232"/>
      <c r="O3" s="441"/>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495" t="s">
        <v>1027</v>
      </c>
      <c r="B4" s="514"/>
      <c r="C4" s="521" t="s">
        <v>1197</v>
      </c>
      <c r="D4" s="522"/>
      <c r="E4" s="522"/>
      <c r="F4" s="522"/>
      <c r="G4" s="522"/>
      <c r="H4" s="522"/>
      <c r="I4" s="522"/>
      <c r="J4" s="522"/>
      <c r="K4" s="522"/>
      <c r="L4" s="522"/>
      <c r="M4" s="522"/>
      <c r="N4" s="522"/>
      <c r="O4" s="522"/>
      <c r="P4" s="522"/>
      <c r="Q4" s="522"/>
      <c r="R4" s="522"/>
      <c r="S4" s="522"/>
      <c r="T4" s="522"/>
      <c r="U4" s="522"/>
      <c r="V4" s="523"/>
      <c r="W4" s="373"/>
      <c r="X4" s="373"/>
      <c r="Y4" s="373"/>
      <c r="Z4" s="373"/>
      <c r="AA4" s="373"/>
      <c r="AB4" s="373"/>
      <c r="AC4" s="373"/>
      <c r="AD4" s="373"/>
      <c r="AE4" s="373"/>
      <c r="AF4" s="373"/>
      <c r="AG4" s="373"/>
      <c r="AH4" s="373"/>
      <c r="AI4" s="373"/>
      <c r="AJ4" s="373"/>
      <c r="AK4" s="373"/>
      <c r="AL4" s="373"/>
      <c r="AM4" s="373"/>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495" t="s">
        <v>1028</v>
      </c>
      <c r="B5" s="514"/>
      <c r="C5" s="518"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20"/>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495" t="s">
        <v>1029</v>
      </c>
      <c r="B6" s="496"/>
      <c r="C6" s="515"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6"/>
      <c r="AL6" s="516"/>
      <c r="AM6" s="517"/>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497" t="s">
        <v>1030</v>
      </c>
      <c r="B7" s="498"/>
      <c r="C7" s="494"/>
      <c r="D7" s="494"/>
      <c r="E7" s="494"/>
      <c r="F7" s="494"/>
      <c r="G7" s="499"/>
      <c r="H7" s="493" t="s">
        <v>1031</v>
      </c>
      <c r="I7" s="494"/>
      <c r="J7" s="494"/>
      <c r="K7" s="494"/>
      <c r="L7" s="494"/>
      <c r="M7" s="494"/>
      <c r="N7" s="499"/>
      <c r="O7" s="493" t="s">
        <v>1032</v>
      </c>
      <c r="P7" s="494"/>
      <c r="Q7" s="494"/>
      <c r="R7" s="494"/>
      <c r="S7" s="494"/>
      <c r="T7" s="494"/>
      <c r="U7" s="494"/>
      <c r="V7" s="494"/>
      <c r="W7" s="499"/>
      <c r="X7" s="500" t="s">
        <v>1033</v>
      </c>
      <c r="Y7" s="501"/>
      <c r="Z7" s="501"/>
      <c r="AA7" s="501"/>
      <c r="AB7" s="501"/>
      <c r="AC7" s="501"/>
      <c r="AD7" s="502"/>
      <c r="AE7" s="493" t="s">
        <v>1034</v>
      </c>
      <c r="AF7" s="494"/>
      <c r="AG7" s="494"/>
      <c r="AH7" s="494"/>
      <c r="AI7" s="494"/>
      <c r="AJ7" s="499"/>
      <c r="AK7" s="493" t="s">
        <v>153</v>
      </c>
      <c r="AL7" s="494"/>
      <c r="AM7" s="494"/>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526" t="s">
        <v>1035</v>
      </c>
      <c r="B8" s="528" t="s">
        <v>5</v>
      </c>
      <c r="C8" s="507" t="s">
        <v>1003</v>
      </c>
      <c r="D8" s="507" t="s">
        <v>1005</v>
      </c>
      <c r="E8" s="529" t="s">
        <v>184</v>
      </c>
      <c r="F8" s="506" t="s">
        <v>1007</v>
      </c>
      <c r="G8" s="507" t="s">
        <v>1036</v>
      </c>
      <c r="H8" s="530" t="s">
        <v>1037</v>
      </c>
      <c r="I8" s="525" t="s">
        <v>1038</v>
      </c>
      <c r="J8" s="506" t="s">
        <v>1039</v>
      </c>
      <c r="K8" s="506" t="s">
        <v>1040</v>
      </c>
      <c r="L8" s="524" t="s">
        <v>1041</v>
      </c>
      <c r="M8" s="525" t="s">
        <v>1038</v>
      </c>
      <c r="N8" s="507" t="s">
        <v>157</v>
      </c>
      <c r="O8" s="503" t="s">
        <v>1042</v>
      </c>
      <c r="P8" s="492" t="s">
        <v>1014</v>
      </c>
      <c r="Q8" s="506" t="s">
        <v>1015</v>
      </c>
      <c r="R8" s="492" t="s">
        <v>1043</v>
      </c>
      <c r="S8" s="492"/>
      <c r="T8" s="492"/>
      <c r="U8" s="492"/>
      <c r="V8" s="492"/>
      <c r="W8" s="492"/>
      <c r="X8" s="505" t="s">
        <v>1044</v>
      </c>
      <c r="Y8" s="505" t="s">
        <v>1045</v>
      </c>
      <c r="Z8" s="505" t="s">
        <v>1038</v>
      </c>
      <c r="AA8" s="505" t="s">
        <v>1046</v>
      </c>
      <c r="AB8" s="505" t="s">
        <v>1038</v>
      </c>
      <c r="AC8" s="505" t="s">
        <v>1047</v>
      </c>
      <c r="AD8" s="503" t="s">
        <v>77</v>
      </c>
      <c r="AE8" s="492" t="s">
        <v>1034</v>
      </c>
      <c r="AF8" s="492" t="s">
        <v>0</v>
      </c>
      <c r="AG8" s="492" t="s">
        <v>1048</v>
      </c>
      <c r="AH8" s="492" t="s">
        <v>1049</v>
      </c>
      <c r="AI8" s="492" t="s">
        <v>153</v>
      </c>
      <c r="AJ8" s="492" t="s">
        <v>1025</v>
      </c>
      <c r="AK8" s="492" t="s">
        <v>1262</v>
      </c>
      <c r="AL8" s="492" t="s">
        <v>1263</v>
      </c>
      <c r="AM8" s="492" t="s">
        <v>1264</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527"/>
      <c r="B9" s="528"/>
      <c r="C9" s="492"/>
      <c r="D9" s="492"/>
      <c r="E9" s="528"/>
      <c r="F9" s="507"/>
      <c r="G9" s="492"/>
      <c r="H9" s="507"/>
      <c r="I9" s="493"/>
      <c r="J9" s="507"/>
      <c r="K9" s="507"/>
      <c r="L9" s="493"/>
      <c r="M9" s="493"/>
      <c r="N9" s="492"/>
      <c r="O9" s="504"/>
      <c r="P9" s="492"/>
      <c r="Q9" s="507"/>
      <c r="R9" s="237" t="s">
        <v>27</v>
      </c>
      <c r="S9" s="237" t="s">
        <v>1050</v>
      </c>
      <c r="T9" s="237" t="s">
        <v>1051</v>
      </c>
      <c r="U9" s="237" t="s">
        <v>1052</v>
      </c>
      <c r="V9" s="237" t="s">
        <v>154</v>
      </c>
      <c r="W9" s="237" t="s">
        <v>1053</v>
      </c>
      <c r="X9" s="505"/>
      <c r="Y9" s="505"/>
      <c r="Z9" s="505"/>
      <c r="AA9" s="505"/>
      <c r="AB9" s="505"/>
      <c r="AC9" s="505"/>
      <c r="AD9" s="504"/>
      <c r="AE9" s="492"/>
      <c r="AF9" s="492"/>
      <c r="AG9" s="492"/>
      <c r="AH9" s="492"/>
      <c r="AI9" s="492"/>
      <c r="AJ9" s="492"/>
      <c r="AK9" s="492"/>
      <c r="AL9" s="492"/>
      <c r="AM9" s="492"/>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409.5" x14ac:dyDescent="0.25">
      <c r="A10" s="567">
        <v>1</v>
      </c>
      <c r="B10" s="570" t="s">
        <v>1146</v>
      </c>
      <c r="C10" s="570" t="s">
        <v>1253</v>
      </c>
      <c r="D10" s="570" t="s">
        <v>1284</v>
      </c>
      <c r="E10" s="570" t="s">
        <v>1285</v>
      </c>
      <c r="F10" s="570" t="s">
        <v>1154</v>
      </c>
      <c r="G10" s="555">
        <v>94</v>
      </c>
      <c r="H10" s="558" t="str">
        <f>IF(G10&lt;=0,"",IF(G10&lt;=2,"Muy Baja",IF(G10&lt;=24,"Baja",IF(G10&lt;=500,"Media",IF(G10&lt;=5000,"Alta","Muy Alta")))))</f>
        <v>Media</v>
      </c>
      <c r="I10" s="534">
        <f>IF(H10="","",IF(H10="Muy Baja",0.2,IF(H10="Baja",0.4,IF(H10="Media",0.6,IF(H10="Alta",0.8,IF(H10="Muy Alta",1,))))))</f>
        <v>0.6</v>
      </c>
      <c r="J10" s="561" t="s">
        <v>1100</v>
      </c>
      <c r="K10" s="534" t="str">
        <f>IF(NOT(ISERROR(MATCH(J10,'Tabla Impacto'!$B$221:$B$223,0))),'Tabla Impacto'!$F$223&amp;"Por favor no seleccionar los criterios de impacto(Afectación Económica o presupuestal y Pérdida Reputacional)",J10)</f>
        <v xml:space="preserve">     El riesgo afecta la imagen de alguna área de la organización</v>
      </c>
      <c r="L10" s="564" t="str">
        <f>IF(OR(K10='Tabla Impacto'!$C$11,K10='Tabla Impacto'!$D$11),"Leve",IF(OR(K10='Tabla Impacto'!$C$12,K10='Tabla Impacto'!$D$12),"Menor",IF(OR(K10='Tabla Impacto'!$C$13,K10='Tabla Impacto'!$D$13),"Moderado",IF(OR(K10='Tabla Impacto'!$C$14,K10='Tabla Impacto'!$D$14),"Mayor",IF(OR(K10='Tabla Impacto'!$C$15,K10='Tabla Impacto'!$D$15),"Catastrófico","")))))</f>
        <v>Leve</v>
      </c>
      <c r="M10" s="534">
        <f>IF(L10="","",IF(L10="Leve",0.2,IF(L10="Menor",0.4,IF(L10="Moderado",0.6,IF(L10="Mayor",0.8,IF(L10="Catastrófico",1,))))))</f>
        <v>0.2</v>
      </c>
      <c r="N10" s="53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2">
        <v>1</v>
      </c>
      <c r="P10" s="431" t="s">
        <v>1286</v>
      </c>
      <c r="Q10" s="432" t="str">
        <f t="shared" ref="Q10:Q41" si="0">IF(OR(R10="Preventivo",R10="Detectivo"),"Probabilidad",IF(R10="Correctivo","Impacto",""))</f>
        <v>Probabilidad</v>
      </c>
      <c r="R10" s="433" t="s">
        <v>1118</v>
      </c>
      <c r="S10" s="433" t="s">
        <v>1126</v>
      </c>
      <c r="T10" s="434" t="str">
        <f t="shared" ref="T10:T41" si="1">IF(AND(R10="Preventivo",S10="Automático"),"50%",IF(AND(R10="Preventivo",S10="Manual"),"40%",IF(AND(R10="Detectivo",S10="Automático"),"40%",IF(AND(R10="Detectivo",S10="Manual"),"30%",IF(AND(R10="Correctivo",S10="Automático"),"35%",IF(AND(R10="Correctivo",S10="Manual"),"25%",""))))))</f>
        <v>40%</v>
      </c>
      <c r="U10" s="433" t="s">
        <v>1129</v>
      </c>
      <c r="V10" s="433" t="s">
        <v>1134</v>
      </c>
      <c r="W10" s="433" t="s">
        <v>1138</v>
      </c>
      <c r="X10" s="435">
        <f>IFERROR(IF(Q10="Probabilidad",(I10-(+I10*T10)),IF(Q10="Impacto",I10,"")),"")</f>
        <v>0.36</v>
      </c>
      <c r="Y10" s="436" t="str">
        <f>IFERROR(IF(X10="","",IF(X10&lt;=0.2,"Muy Baja",IF(X10&lt;=0.4,"Baja",IF(X10&lt;=0.6,"Media",IF(X10&lt;=0.8,"Alta","Muy Alta"))))),"")</f>
        <v>Baja</v>
      </c>
      <c r="Z10" s="437">
        <f t="shared" ref="Z10:Z41" si="2">+X10</f>
        <v>0.36</v>
      </c>
      <c r="AA10" s="436" t="str">
        <f>IFERROR(IF(AB10="","",IF(AB10&lt;=0.2,"Leve",IF(AB10&lt;=0.4,"Menor",IF(AB10&lt;=0.6,"Moderado",IF(AB10&lt;=0.8,"Mayor","Catastrófico"))))),"")</f>
        <v>Leve</v>
      </c>
      <c r="AB10" s="437">
        <f>IFERROR(IF(Q10="Impacto",(M10-(+M10*T10)),IF(Q10="Probabilidad",M10,"")),"")</f>
        <v>0.2</v>
      </c>
      <c r="AC10" s="438"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39"/>
      <c r="AE10" s="250"/>
      <c r="AF10" s="251"/>
      <c r="AG10" s="252"/>
      <c r="AH10" s="252"/>
      <c r="AI10" s="250"/>
      <c r="AJ10" s="251"/>
      <c r="AK10" s="447" t="s">
        <v>1303</v>
      </c>
      <c r="AL10" s="447" t="s">
        <v>1312</v>
      </c>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236.25" x14ac:dyDescent="0.3">
      <c r="A11" s="568"/>
      <c r="B11" s="571"/>
      <c r="C11" s="571"/>
      <c r="D11" s="571"/>
      <c r="E11" s="571"/>
      <c r="F11" s="571"/>
      <c r="G11" s="556"/>
      <c r="H11" s="559"/>
      <c r="I11" s="535"/>
      <c r="J11" s="562"/>
      <c r="K11" s="535">
        <f>IF(NOT(ISERROR(MATCH(J11,_xlfn.ANCHORARRAY(E22),0))),I24&amp;"Por favor no seleccionar los criterios de impacto",J11)</f>
        <v>0</v>
      </c>
      <c r="L11" s="565"/>
      <c r="M11" s="535"/>
      <c r="N11" s="538"/>
      <c r="O11" s="442">
        <v>2</v>
      </c>
      <c r="P11" s="431" t="s">
        <v>1287</v>
      </c>
      <c r="Q11" s="432" t="str">
        <f t="shared" si="0"/>
        <v>Probabilidad</v>
      </c>
      <c r="R11" s="433" t="s">
        <v>1120</v>
      </c>
      <c r="S11" s="433" t="s">
        <v>1126</v>
      </c>
      <c r="T11" s="434" t="str">
        <f t="shared" si="1"/>
        <v>30%</v>
      </c>
      <c r="U11" s="433" t="s">
        <v>1129</v>
      </c>
      <c r="V11" s="433" t="s">
        <v>1134</v>
      </c>
      <c r="W11" s="433" t="s">
        <v>1138</v>
      </c>
      <c r="X11" s="435">
        <f>IFERROR(IF(AND(Q10="Probabilidad",Q11="Probabilidad"),(Z10-(+Z10*T11)),IF(Q11="Probabilidad",(I10-(+I10*T11)),IF(Q11="Impacto",Z10,""))),"")</f>
        <v>0.252</v>
      </c>
      <c r="Y11" s="436" t="str">
        <f t="shared" ref="Y11:Y69" si="4">IFERROR(IF(X11="","",IF(X11&lt;=0.2,"Muy Baja",IF(X11&lt;=0.4,"Baja",IF(X11&lt;=0.6,"Media",IF(X11&lt;=0.8,"Alta","Muy Alta"))))),"")</f>
        <v>Baja</v>
      </c>
      <c r="Z11" s="437">
        <f t="shared" si="2"/>
        <v>0.252</v>
      </c>
      <c r="AA11" s="436" t="str">
        <f t="shared" ref="AA11:AA69" si="5">IFERROR(IF(AB11="","",IF(AB11&lt;=0.2,"Leve",IF(AB11&lt;=0.4,"Menor",IF(AB11&lt;=0.6,"Moderado",IF(AB11&lt;=0.8,"Mayor","Catastrófico"))))),"")</f>
        <v>Leve</v>
      </c>
      <c r="AB11" s="437">
        <f>IFERROR(IF(AND(Q10="Impacto",Q11="Impacto"),(AB10-(+AB10*T11)),IF(Q11="Impacto",(M10-(+M10*T11)),IF(Q11="Probabilidad",AB10,""))),"")</f>
        <v>0.2</v>
      </c>
      <c r="AC11" s="438" t="str">
        <f t="shared" si="3"/>
        <v>Bajo</v>
      </c>
      <c r="AD11" s="439"/>
      <c r="AE11" s="250"/>
      <c r="AF11" s="251"/>
      <c r="AG11" s="252"/>
      <c r="AH11" s="252"/>
      <c r="AI11" s="250"/>
      <c r="AJ11" s="251"/>
      <c r="AK11" s="447" t="s">
        <v>1305</v>
      </c>
      <c r="AL11" s="447" t="s">
        <v>1307</v>
      </c>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362.25" x14ac:dyDescent="0.3">
      <c r="A12" s="568"/>
      <c r="B12" s="571"/>
      <c r="C12" s="571"/>
      <c r="D12" s="571"/>
      <c r="E12" s="571"/>
      <c r="F12" s="571"/>
      <c r="G12" s="556"/>
      <c r="H12" s="559"/>
      <c r="I12" s="535"/>
      <c r="J12" s="562"/>
      <c r="K12" s="535">
        <f>IF(NOT(ISERROR(MATCH(J12,_xlfn.ANCHORARRAY(E23),0))),I25&amp;"Por favor no seleccionar los criterios de impacto",J12)</f>
        <v>0</v>
      </c>
      <c r="L12" s="565"/>
      <c r="M12" s="535"/>
      <c r="N12" s="538"/>
      <c r="O12" s="442">
        <v>3</v>
      </c>
      <c r="P12" s="431" t="s">
        <v>1288</v>
      </c>
      <c r="Q12" s="432" t="str">
        <f t="shared" si="0"/>
        <v>Probabilidad</v>
      </c>
      <c r="R12" s="433" t="s">
        <v>1118</v>
      </c>
      <c r="S12" s="433" t="s">
        <v>1126</v>
      </c>
      <c r="T12" s="434" t="str">
        <f t="shared" si="1"/>
        <v>40%</v>
      </c>
      <c r="U12" s="433" t="s">
        <v>1129</v>
      </c>
      <c r="V12" s="433" t="s">
        <v>1136</v>
      </c>
      <c r="W12" s="433" t="s">
        <v>1138</v>
      </c>
      <c r="X12" s="435">
        <f>IFERROR(IF(AND(Q11="Probabilidad",Q12="Probabilidad"),(Z11-(+Z11*T12)),IF(AND(Q11="Impacto",Q12="Probabilidad"),(Z10-(+Z10*T12)),IF(Q12="Impacto",Z11,""))),"")</f>
        <v>0.1512</v>
      </c>
      <c r="Y12" s="436" t="str">
        <f t="shared" si="4"/>
        <v>Muy Baja</v>
      </c>
      <c r="Z12" s="437">
        <f t="shared" si="2"/>
        <v>0.1512</v>
      </c>
      <c r="AA12" s="436" t="str">
        <f t="shared" si="5"/>
        <v>Leve</v>
      </c>
      <c r="AB12" s="437">
        <f>IFERROR(IF(AND(Q11="Impacto",Q12="Impacto"),(AB11-(+AB11*T12)),IF(AND(Q11="Probabilidad",Q12="Impacto"),(AB10-(+AB10*T12)),IF(Q12="Probabilidad",AB11,""))),"")</f>
        <v>0.2</v>
      </c>
      <c r="AC12" s="438" t="str">
        <f t="shared" si="3"/>
        <v>Bajo</v>
      </c>
      <c r="AD12" s="439"/>
      <c r="AE12" s="250"/>
      <c r="AF12" s="251"/>
      <c r="AG12" s="252"/>
      <c r="AH12" s="252"/>
      <c r="AI12" s="250"/>
      <c r="AJ12" s="251"/>
      <c r="AK12" s="445" t="s">
        <v>1306</v>
      </c>
      <c r="AL12" s="445" t="s">
        <v>1314</v>
      </c>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114" x14ac:dyDescent="0.3">
      <c r="A13" s="568"/>
      <c r="B13" s="571"/>
      <c r="C13" s="571"/>
      <c r="D13" s="571"/>
      <c r="E13" s="571"/>
      <c r="F13" s="571"/>
      <c r="G13" s="556"/>
      <c r="H13" s="559"/>
      <c r="I13" s="535"/>
      <c r="J13" s="562"/>
      <c r="K13" s="535">
        <f>IF(NOT(ISERROR(MATCH(J13,_xlfn.ANCHORARRAY(E24),0))),I26&amp;"Por favor no seleccionar los criterios de impacto",J13)</f>
        <v>0</v>
      </c>
      <c r="L13" s="565"/>
      <c r="M13" s="535"/>
      <c r="N13" s="538"/>
      <c r="O13" s="442">
        <v>4</v>
      </c>
      <c r="P13" s="431" t="s">
        <v>1269</v>
      </c>
      <c r="Q13" s="432" t="str">
        <f t="shared" si="0"/>
        <v>Probabilidad</v>
      </c>
      <c r="R13" s="433" t="s">
        <v>1120</v>
      </c>
      <c r="S13" s="433" t="s">
        <v>1126</v>
      </c>
      <c r="T13" s="434" t="str">
        <f t="shared" si="1"/>
        <v>30%</v>
      </c>
      <c r="U13" s="433" t="s">
        <v>1129</v>
      </c>
      <c r="V13" s="433" t="s">
        <v>1136</v>
      </c>
      <c r="W13" s="433" t="s">
        <v>1138</v>
      </c>
      <c r="X13" s="435">
        <f>IFERROR(IF(AND(Q12="Probabilidad",Q13="Probabilidad"),(Z12-(+Z12*T13)),IF(AND(Q12="Impacto",Q13="Probabilidad"),(Z11-(+Z11*T13)),IF(Q13="Impacto",Z12,""))),"")</f>
        <v>0.10584</v>
      </c>
      <c r="Y13" s="436" t="str">
        <f t="shared" si="4"/>
        <v>Muy Baja</v>
      </c>
      <c r="Z13" s="437">
        <f t="shared" si="2"/>
        <v>0.10584</v>
      </c>
      <c r="AA13" s="436" t="str">
        <f t="shared" si="5"/>
        <v>Leve</v>
      </c>
      <c r="AB13" s="437">
        <f>IFERROR(IF(AND(Q12="Impacto",Q13="Impacto"),(AB12-(+AB12*T13)),IF(AND(Q12="Probabilidad",Q13="Impacto"),(AB11-(+AB11*T13)),IF(Q13="Probabilidad",AB12,""))),"")</f>
        <v>0.2</v>
      </c>
      <c r="AC13" s="438" t="str">
        <f t="shared" si="3"/>
        <v>Bajo</v>
      </c>
      <c r="AD13" s="439" t="s">
        <v>1143</v>
      </c>
      <c r="AE13" s="250"/>
      <c r="AF13" s="251"/>
      <c r="AG13" s="252"/>
      <c r="AH13" s="252"/>
      <c r="AI13" s="250"/>
      <c r="AJ13" s="251"/>
      <c r="AK13" s="445" t="s">
        <v>1304</v>
      </c>
      <c r="AL13" s="445" t="s">
        <v>1313</v>
      </c>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x14ac:dyDescent="0.3">
      <c r="A14" s="568"/>
      <c r="B14" s="571"/>
      <c r="C14" s="571"/>
      <c r="D14" s="571"/>
      <c r="E14" s="571"/>
      <c r="F14" s="571"/>
      <c r="G14" s="556"/>
      <c r="H14" s="559"/>
      <c r="I14" s="535"/>
      <c r="J14" s="562"/>
      <c r="K14" s="535">
        <f>IF(NOT(ISERROR(MATCH(J14,_xlfn.ANCHORARRAY(E25),0))),I27&amp;"Por favor no seleccionar los criterios de impacto",J14)</f>
        <v>0</v>
      </c>
      <c r="L14" s="565"/>
      <c r="M14" s="535"/>
      <c r="N14" s="538"/>
      <c r="O14" s="442">
        <v>5</v>
      </c>
      <c r="P14" s="440"/>
      <c r="Q14" s="432" t="str">
        <f t="shared" si="0"/>
        <v/>
      </c>
      <c r="R14" s="433"/>
      <c r="S14" s="433"/>
      <c r="T14" s="434" t="str">
        <f t="shared" si="1"/>
        <v/>
      </c>
      <c r="U14" s="433"/>
      <c r="V14" s="433"/>
      <c r="W14" s="433"/>
      <c r="X14" s="435" t="str">
        <f>IFERROR(IF(AND(Q13="Probabilidad",Q14="Probabilidad"),(Z13-(+Z13*T14)),IF(AND(Q13="Impacto",Q14="Probabilidad"),(Z12-(+Z12*T14)),IF(Q14="Impacto",Z13,""))),"")</f>
        <v/>
      </c>
      <c r="Y14" s="436" t="str">
        <f t="shared" si="4"/>
        <v/>
      </c>
      <c r="Z14" s="437" t="str">
        <f t="shared" si="2"/>
        <v/>
      </c>
      <c r="AA14" s="436" t="str">
        <f t="shared" si="5"/>
        <v/>
      </c>
      <c r="AB14" s="437" t="str">
        <f>IFERROR(IF(AND(Q13="Impacto",Q14="Impacto"),(AB13-(+AB13*T14)),IF(AND(Q13="Probabilidad",Q14="Impacto"),(AB12-(+AB12*T14)),IF(Q14="Probabilidad",AB13,""))),"")</f>
        <v/>
      </c>
      <c r="AC14" s="438" t="str">
        <f t="shared" si="3"/>
        <v/>
      </c>
      <c r="AD14" s="439"/>
      <c r="AE14" s="250"/>
      <c r="AF14" s="251"/>
      <c r="AG14" s="252"/>
      <c r="AH14" s="252"/>
      <c r="AI14" s="250"/>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x14ac:dyDescent="0.3">
      <c r="A15" s="569"/>
      <c r="B15" s="572"/>
      <c r="C15" s="572"/>
      <c r="D15" s="572"/>
      <c r="E15" s="572"/>
      <c r="F15" s="572"/>
      <c r="G15" s="557"/>
      <c r="H15" s="560"/>
      <c r="I15" s="536"/>
      <c r="J15" s="563"/>
      <c r="K15" s="536">
        <f>IF(NOT(ISERROR(MATCH(J15,_xlfn.ANCHORARRAY(E26),0))),I28&amp;"Por favor no seleccionar los criterios de impacto",J15)</f>
        <v>0</v>
      </c>
      <c r="L15" s="566"/>
      <c r="M15" s="536"/>
      <c r="N15" s="539"/>
      <c r="O15" s="442">
        <v>6</v>
      </c>
      <c r="P15" s="440"/>
      <c r="Q15" s="432" t="str">
        <f t="shared" si="0"/>
        <v/>
      </c>
      <c r="R15" s="433"/>
      <c r="S15" s="433"/>
      <c r="T15" s="434" t="str">
        <f t="shared" si="1"/>
        <v/>
      </c>
      <c r="U15" s="433"/>
      <c r="V15" s="433"/>
      <c r="W15" s="433"/>
      <c r="X15" s="435" t="str">
        <f>IFERROR(IF(AND(Q14="Probabilidad",Q15="Probabilidad"),(Z14-(+Z14*T15)),IF(AND(Q14="Impacto",Q15="Probabilidad"),(Z13-(+Z13*T15)),IF(Q15="Impacto",Z14,""))),"")</f>
        <v/>
      </c>
      <c r="Y15" s="436" t="str">
        <f t="shared" si="4"/>
        <v/>
      </c>
      <c r="Z15" s="437" t="str">
        <f t="shared" si="2"/>
        <v/>
      </c>
      <c r="AA15" s="436" t="str">
        <f t="shared" si="5"/>
        <v/>
      </c>
      <c r="AB15" s="437" t="str">
        <f>IFERROR(IF(AND(Q14="Impacto",Q15="Impacto"),(AB14-(+AB14*T15)),IF(AND(Q14="Probabilidad",Q15="Impacto"),(AB13-(+AB13*T15)),IF(Q15="Probabilidad",AB14,""))),"")</f>
        <v/>
      </c>
      <c r="AC15" s="438" t="str">
        <f t="shared" si="3"/>
        <v/>
      </c>
      <c r="AD15" s="439"/>
      <c r="AE15" s="250"/>
      <c r="AF15" s="251"/>
      <c r="AG15" s="252"/>
      <c r="AH15" s="252"/>
      <c r="AI15" s="250"/>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x14ac:dyDescent="0.3">
      <c r="A16" s="540">
        <v>2</v>
      </c>
      <c r="B16" s="543"/>
      <c r="C16" s="543"/>
      <c r="D16" s="543"/>
      <c r="E16" s="546"/>
      <c r="F16" s="543"/>
      <c r="G16" s="549"/>
      <c r="H16" s="552" t="str">
        <f>IF(G16&lt;=0,"",IF(G16&lt;=2,"Muy Baja",IF(G16&lt;=24,"Baja",IF(G16&lt;=500,"Media",IF(G16&lt;=5000,"Alta","Muy Alta")))))</f>
        <v/>
      </c>
      <c r="I16" s="573" t="str">
        <f>IF(H16="","",IF(H16="Muy Baja",0.2,IF(H16="Baja",0.4,IF(H16="Media",0.6,IF(H16="Alta",0.8,IF(H16="Muy Alta",1,))))))</f>
        <v/>
      </c>
      <c r="J16" s="576"/>
      <c r="K16" s="573"/>
      <c r="L16" s="552" t="str">
        <f>IF(OR(K16='Tabla Impacto'!$C$11,K16='Tabla Impacto'!$D$11),"Leve",IF(OR(K16='Tabla Impacto'!$C$12,K16='Tabla Impacto'!$D$12),"Menor",IF(OR(K16='Tabla Impacto'!$C$13,K16='Tabla Impacto'!$D$13),"Moderado",IF(OR(K16='Tabla Impacto'!$C$14,K16='Tabla Impacto'!$D$14),"Mayor",IF(OR(K16='Tabla Impacto'!$C$15,K16='Tabla Impacto'!$D$15),"Catastrófico","")))))</f>
        <v/>
      </c>
      <c r="M16" s="573" t="str">
        <f>IF(L16="","",IF(L16="Leve",0.2,IF(L16="Menor",0.4,IF(L16="Moderado",0.6,IF(L16="Mayor",0.8,IF(L16="Catastrófico",1,))))))</f>
        <v/>
      </c>
      <c r="N16" s="53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 t="shared" si="0"/>
        <v/>
      </c>
      <c r="R16" s="243"/>
      <c r="S16" s="243"/>
      <c r="T16" s="244" t="str">
        <f t="shared" si="1"/>
        <v/>
      </c>
      <c r="U16" s="243"/>
      <c r="V16" s="243"/>
      <c r="W16" s="243"/>
      <c r="X16" s="245" t="str">
        <f>IFERROR(IF(Q16="Probabilidad",(I16-(+I16*T16)),IF(Q16="Impacto",I16,"")),"")</f>
        <v/>
      </c>
      <c r="Y16" s="246" t="str">
        <f>IFERROR(IF(X16="","",IF(X16&lt;=0.2,"Muy Baja",IF(X16&lt;=0.4,"Baja",IF(X16&lt;=0.6,"Media",IF(X16&lt;=0.8,"Alta","Muy Alta"))))),"")</f>
        <v/>
      </c>
      <c r="Z16" s="247" t="str">
        <f t="shared" si="2"/>
        <v/>
      </c>
      <c r="AA16" s="246" t="str">
        <f>IFERROR(IF(AB16="","",IF(AB16&lt;=0.2,"Leve",IF(AB16&lt;=0.4,"Menor",IF(AB16&lt;=0.6,"Moderado",IF(AB16&lt;=0.8,"Mayor","Catastrófico"))))),"")</f>
        <v/>
      </c>
      <c r="AB16" s="247" t="str">
        <f>IFERROR(IF(Q16="Impacto",(M16-(+M16*T16)),IF(Q16="Probabilidad",M16,"")),"")</f>
        <v/>
      </c>
      <c r="AC16" s="248" t="str">
        <f t="shared" si="3"/>
        <v/>
      </c>
      <c r="AD16" s="249"/>
      <c r="AE16" s="250"/>
      <c r="AF16" s="251"/>
      <c r="AG16" s="252"/>
      <c r="AH16" s="252"/>
      <c r="AI16" s="250"/>
      <c r="AJ16" s="251"/>
      <c r="AK16" s="251"/>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x14ac:dyDescent="0.3">
      <c r="A17" s="541"/>
      <c r="B17" s="544"/>
      <c r="C17" s="544"/>
      <c r="D17" s="544"/>
      <c r="E17" s="547"/>
      <c r="F17" s="544"/>
      <c r="G17" s="550"/>
      <c r="H17" s="553"/>
      <c r="I17" s="574"/>
      <c r="J17" s="577"/>
      <c r="K17" s="574"/>
      <c r="L17" s="553"/>
      <c r="M17" s="574"/>
      <c r="N17" s="532"/>
      <c r="O17" s="355">
        <v>2</v>
      </c>
      <c r="P17" s="241"/>
      <c r="Q17" s="242" t="str">
        <f t="shared" si="0"/>
        <v/>
      </c>
      <c r="R17" s="243"/>
      <c r="S17" s="243"/>
      <c r="T17" s="244" t="str">
        <f t="shared" si="1"/>
        <v/>
      </c>
      <c r="U17" s="243"/>
      <c r="V17" s="243"/>
      <c r="W17" s="243"/>
      <c r="X17" s="245" t="str">
        <f>IFERROR(IF(AND(Q16="Probabilidad",Q17="Probabilidad"),(Z16-(+Z16*T17)),IF(Q17="Probabilidad",(I16-(+I16*T17)),IF(Q17="Impacto",Z16,""))),"")</f>
        <v/>
      </c>
      <c r="Y17" s="246" t="str">
        <f t="shared" si="4"/>
        <v/>
      </c>
      <c r="Z17" s="247" t="str">
        <f t="shared" si="2"/>
        <v/>
      </c>
      <c r="AA17" s="246" t="str">
        <f t="shared" si="5"/>
        <v/>
      </c>
      <c r="AB17" s="247" t="str">
        <f>IFERROR(IF(AND(Q16="Impacto",Q17="Impacto"),(AB16-(+AB16*T17)),IF(Q17="Impacto",(M16-(+M16*T17)),IF(Q17="Probabilidad",AB16,""))),"")</f>
        <v/>
      </c>
      <c r="AC17" s="248" t="str">
        <f t="shared" si="3"/>
        <v/>
      </c>
      <c r="AD17" s="249"/>
      <c r="AE17" s="250"/>
      <c r="AF17" s="251"/>
      <c r="AG17" s="252"/>
      <c r="AH17" s="252"/>
      <c r="AI17" s="250"/>
      <c r="AJ17" s="25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x14ac:dyDescent="0.3">
      <c r="A18" s="541"/>
      <c r="B18" s="544"/>
      <c r="C18" s="544"/>
      <c r="D18" s="544"/>
      <c r="E18" s="547"/>
      <c r="F18" s="544"/>
      <c r="G18" s="550"/>
      <c r="H18" s="553"/>
      <c r="I18" s="574"/>
      <c r="J18" s="577"/>
      <c r="K18" s="574"/>
      <c r="L18" s="553"/>
      <c r="M18" s="574"/>
      <c r="N18" s="532"/>
      <c r="O18" s="355">
        <v>3</v>
      </c>
      <c r="P18" s="255"/>
      <c r="Q18" s="242" t="str">
        <f t="shared" si="0"/>
        <v/>
      </c>
      <c r="R18" s="243"/>
      <c r="S18" s="243"/>
      <c r="T18" s="244" t="str">
        <f t="shared" si="1"/>
        <v/>
      </c>
      <c r="U18" s="243"/>
      <c r="V18" s="243"/>
      <c r="W18" s="243"/>
      <c r="X18" s="245" t="str">
        <f>IFERROR(IF(AND(Q17="Probabilidad",Q18="Probabilidad"),(Z17-(+Z17*T18)),IF(AND(Q17="Impacto",Q18="Probabilidad"),(Z16-(+Z16*T18)),IF(Q18="Impacto",Z17,""))),"")</f>
        <v/>
      </c>
      <c r="Y18" s="246" t="str">
        <f t="shared" si="4"/>
        <v/>
      </c>
      <c r="Z18" s="247" t="str">
        <f t="shared" si="2"/>
        <v/>
      </c>
      <c r="AA18" s="246" t="str">
        <f t="shared" si="5"/>
        <v/>
      </c>
      <c r="AB18" s="247" t="str">
        <f>IFERROR(IF(AND(Q17="Impacto",Q18="Impacto"),(AB17-(+AB17*T18)),IF(AND(Q17="Probabilidad",Q18="Impacto"),(AB16-(+AB16*T18)),IF(Q18="Probabilidad",AB17,""))),"")</f>
        <v/>
      </c>
      <c r="AC18" s="248" t="str">
        <f t="shared" si="3"/>
        <v/>
      </c>
      <c r="AD18" s="249"/>
      <c r="AE18" s="250"/>
      <c r="AF18" s="251"/>
      <c r="AG18" s="252"/>
      <c r="AH18" s="252"/>
      <c r="AI18" s="250"/>
      <c r="AJ18" s="25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x14ac:dyDescent="0.3">
      <c r="A19" s="541"/>
      <c r="B19" s="544"/>
      <c r="C19" s="544"/>
      <c r="D19" s="544"/>
      <c r="E19" s="547"/>
      <c r="F19" s="544"/>
      <c r="G19" s="550"/>
      <c r="H19" s="553"/>
      <c r="I19" s="574"/>
      <c r="J19" s="577"/>
      <c r="K19" s="574"/>
      <c r="L19" s="553"/>
      <c r="M19" s="574"/>
      <c r="N19" s="532"/>
      <c r="O19" s="355">
        <v>4</v>
      </c>
      <c r="P19" s="241"/>
      <c r="Q19" s="242" t="str">
        <f t="shared" si="0"/>
        <v/>
      </c>
      <c r="R19" s="243"/>
      <c r="S19" s="243"/>
      <c r="T19" s="244" t="str">
        <f t="shared" si="1"/>
        <v/>
      </c>
      <c r="U19" s="243"/>
      <c r="V19" s="243"/>
      <c r="W19" s="243"/>
      <c r="X19" s="245" t="str">
        <f>IFERROR(IF(AND(Q18="Probabilidad",Q19="Probabilidad"),(Z18-(+Z18*T19)),IF(AND(Q18="Impacto",Q19="Probabilidad"),(Z17-(+Z17*T19)),IF(Q19="Impacto",Z18,""))),"")</f>
        <v/>
      </c>
      <c r="Y19" s="246" t="str">
        <f t="shared" si="4"/>
        <v/>
      </c>
      <c r="Z19" s="247" t="str">
        <f t="shared" si="2"/>
        <v/>
      </c>
      <c r="AA19" s="246" t="str">
        <f t="shared" si="5"/>
        <v/>
      </c>
      <c r="AB19" s="247" t="str">
        <f>IFERROR(IF(AND(Q18="Impacto",Q19="Impacto"),(AB18-(+AB18*T19)),IF(AND(Q18="Probabilidad",Q19="Impacto"),(AB17-(+AB17*T19)),IF(Q19="Probabilidad",AB18,""))),"")</f>
        <v/>
      </c>
      <c r="AC19" s="248" t="str">
        <f t="shared" si="3"/>
        <v/>
      </c>
      <c r="AD19" s="249"/>
      <c r="AE19" s="250"/>
      <c r="AF19" s="251"/>
      <c r="AG19" s="252"/>
      <c r="AH19" s="252"/>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x14ac:dyDescent="0.3">
      <c r="A20" s="541"/>
      <c r="B20" s="544"/>
      <c r="C20" s="544"/>
      <c r="D20" s="544"/>
      <c r="E20" s="547"/>
      <c r="F20" s="544"/>
      <c r="G20" s="550"/>
      <c r="H20" s="553"/>
      <c r="I20" s="574"/>
      <c r="J20" s="577"/>
      <c r="K20" s="574"/>
      <c r="L20" s="553"/>
      <c r="M20" s="574"/>
      <c r="N20" s="532"/>
      <c r="O20" s="355">
        <v>5</v>
      </c>
      <c r="P20" s="241"/>
      <c r="Q20" s="242" t="str">
        <f t="shared" si="0"/>
        <v/>
      </c>
      <c r="R20" s="243"/>
      <c r="S20" s="243"/>
      <c r="T20" s="244" t="str">
        <f t="shared" si="1"/>
        <v/>
      </c>
      <c r="U20" s="243"/>
      <c r="V20" s="243"/>
      <c r="W20" s="243"/>
      <c r="X20" s="245" t="str">
        <f>IFERROR(IF(AND(Q19="Probabilidad",Q20="Probabilidad"),(Z19-(+Z19*T20)),IF(AND(Q19="Impacto",Q20="Probabilidad"),(Z18-(+Z18*T20)),IF(Q20="Impacto",Z19,""))),"")</f>
        <v/>
      </c>
      <c r="Y20" s="246" t="str">
        <f t="shared" si="4"/>
        <v/>
      </c>
      <c r="Z20" s="247" t="str">
        <f t="shared" si="2"/>
        <v/>
      </c>
      <c r="AA20" s="246" t="str">
        <f t="shared" si="5"/>
        <v/>
      </c>
      <c r="AB20" s="247" t="str">
        <f>IFERROR(IF(AND(Q19="Impacto",Q20="Impacto"),(AB19-(+AB19*T20)),IF(AND(Q19="Probabilidad",Q20="Impacto"),(AB18-(+AB18*T20)),IF(Q20="Probabilidad",AB19,""))),"")</f>
        <v/>
      </c>
      <c r="AC20" s="248" t="str">
        <f t="shared" si="3"/>
        <v/>
      </c>
      <c r="AD20" s="249"/>
      <c r="AE20" s="250"/>
      <c r="AF20" s="251"/>
      <c r="AG20" s="252"/>
      <c r="AH20" s="252"/>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x14ac:dyDescent="0.3">
      <c r="A21" s="542"/>
      <c r="B21" s="545"/>
      <c r="C21" s="545"/>
      <c r="D21" s="545"/>
      <c r="E21" s="548"/>
      <c r="F21" s="545"/>
      <c r="G21" s="551"/>
      <c r="H21" s="554"/>
      <c r="I21" s="575"/>
      <c r="J21" s="578"/>
      <c r="K21" s="575"/>
      <c r="L21" s="554"/>
      <c r="M21" s="575"/>
      <c r="N21" s="533"/>
      <c r="O21" s="355">
        <v>6</v>
      </c>
      <c r="P21" s="241"/>
      <c r="Q21" s="242" t="str">
        <f t="shared" si="0"/>
        <v/>
      </c>
      <c r="R21" s="243"/>
      <c r="S21" s="243"/>
      <c r="T21" s="244" t="str">
        <f t="shared" si="1"/>
        <v/>
      </c>
      <c r="U21" s="243"/>
      <c r="V21" s="243"/>
      <c r="W21" s="243"/>
      <c r="X21" s="245" t="str">
        <f>IFERROR(IF(AND(Q20="Probabilidad",Q21="Probabilidad"),(Z20-(+Z20*T21)),IF(AND(Q20="Impacto",Q21="Probabilidad"),(Z19-(+Z19*T21)),IF(Q21="Impacto",Z20,""))),"")</f>
        <v/>
      </c>
      <c r="Y21" s="246" t="str">
        <f t="shared" si="4"/>
        <v/>
      </c>
      <c r="Z21" s="247" t="str">
        <f t="shared" si="2"/>
        <v/>
      </c>
      <c r="AA21" s="246" t="str">
        <f t="shared" si="5"/>
        <v/>
      </c>
      <c r="AB21" s="247" t="str">
        <f>IFERROR(IF(AND(Q20="Impacto",Q21="Impacto"),(AB20-(+AB20*T21)),IF(AND(Q20="Probabilidad",Q21="Impacto"),(AB19-(+AB19*T21)),IF(Q21="Probabilidad",AB20,""))),"")</f>
        <v/>
      </c>
      <c r="AC21" s="248" t="str">
        <f t="shared" si="3"/>
        <v/>
      </c>
      <c r="AD21" s="249"/>
      <c r="AE21" s="250"/>
      <c r="AF21" s="251"/>
      <c r="AG21" s="252"/>
      <c r="AH21" s="252"/>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x14ac:dyDescent="0.3">
      <c r="A22" s="540">
        <v>3</v>
      </c>
      <c r="B22" s="543"/>
      <c r="C22" s="543"/>
      <c r="D22" s="543"/>
      <c r="E22" s="546"/>
      <c r="F22" s="543"/>
      <c r="G22" s="549"/>
      <c r="H22" s="552" t="str">
        <f>IF(G22&lt;=0,"",IF(G22&lt;=2,"Muy Baja",IF(G22&lt;=24,"Baja",IF(G22&lt;=500,"Media",IF(G22&lt;=5000,"Alta","Muy Alta")))))</f>
        <v/>
      </c>
      <c r="I22" s="573" t="str">
        <f>IF(H22="","",IF(H22="Muy Baja",0.2,IF(H22="Baja",0.4,IF(H22="Media",0.6,IF(H22="Alta",0.8,IF(H22="Muy Alta",1,))))))</f>
        <v/>
      </c>
      <c r="J22" s="576"/>
      <c r="K22" s="573"/>
      <c r="L22" s="552" t="str">
        <f>IF(OR(K22='Tabla Impacto'!$C$11,K22='Tabla Impacto'!$D$11),"Leve",IF(OR(K22='Tabla Impacto'!$C$12,K22='Tabla Impacto'!$D$12),"Menor",IF(OR(K22='Tabla Impacto'!$C$13,K22='Tabla Impacto'!$D$13),"Moderado",IF(OR(K22='Tabla Impacto'!$C$14,K22='Tabla Impacto'!$D$14),"Mayor",IF(OR(K22='Tabla Impacto'!$C$15,K22='Tabla Impacto'!$D$15),"Catastrófico","")))))</f>
        <v/>
      </c>
      <c r="M22" s="573" t="str">
        <f>IF(L22="","",IF(L22="Leve",0.2,IF(L22="Menor",0.4,IF(L22="Moderado",0.6,IF(L22="Mayor",0.8,IF(L22="Catastrófico",1,))))))</f>
        <v/>
      </c>
      <c r="N22" s="53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 t="shared" si="0"/>
        <v/>
      </c>
      <c r="R22" s="243"/>
      <c r="S22" s="243"/>
      <c r="T22" s="244" t="str">
        <f t="shared" si="1"/>
        <v/>
      </c>
      <c r="U22" s="243"/>
      <c r="V22" s="243"/>
      <c r="W22" s="243"/>
      <c r="X22" s="245" t="str">
        <f>IFERROR(IF(Q22="Probabilidad",(I22-(+I22*T22)),IF(Q22="Impacto",I22,"")),"")</f>
        <v/>
      </c>
      <c r="Y22" s="246" t="str">
        <f>IFERROR(IF(X22="","",IF(X22&lt;=0.2,"Muy Baja",IF(X22&lt;=0.4,"Baja",IF(X22&lt;=0.6,"Media",IF(X22&lt;=0.8,"Alta","Muy Alta"))))),"")</f>
        <v/>
      </c>
      <c r="Z22" s="247" t="str">
        <f t="shared" si="2"/>
        <v/>
      </c>
      <c r="AA22" s="246" t="str">
        <f>IFERROR(IF(AB22="","",IF(AB22&lt;=0.2,"Leve",IF(AB22&lt;=0.4,"Menor",IF(AB22&lt;=0.6,"Moderado",IF(AB22&lt;=0.8,"Mayor","Catastrófico"))))),"")</f>
        <v/>
      </c>
      <c r="AB22" s="247" t="str">
        <f>IFERROR(IF(Q22="Impacto",(M22-(+M22*T22)),IF(Q22="Probabilidad",M22,"")),"")</f>
        <v/>
      </c>
      <c r="AC22" s="248" t="str">
        <f t="shared" si="3"/>
        <v/>
      </c>
      <c r="AD22" s="249"/>
      <c r="AE22" s="250"/>
      <c r="AF22" s="251"/>
      <c r="AG22" s="252"/>
      <c r="AH22" s="252"/>
      <c r="AI22" s="250"/>
      <c r="AJ22" s="25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x14ac:dyDescent="0.3">
      <c r="A23" s="541"/>
      <c r="B23" s="544"/>
      <c r="C23" s="544"/>
      <c r="D23" s="544"/>
      <c r="E23" s="547"/>
      <c r="F23" s="544"/>
      <c r="G23" s="550"/>
      <c r="H23" s="553"/>
      <c r="I23" s="574"/>
      <c r="J23" s="577"/>
      <c r="K23" s="574"/>
      <c r="L23" s="553"/>
      <c r="M23" s="574"/>
      <c r="N23" s="532"/>
      <c r="O23" s="355">
        <v>2</v>
      </c>
      <c r="P23" s="241"/>
      <c r="Q23" s="242" t="str">
        <f t="shared" si="0"/>
        <v/>
      </c>
      <c r="R23" s="243"/>
      <c r="S23" s="243"/>
      <c r="T23" s="244" t="str">
        <f t="shared" si="1"/>
        <v/>
      </c>
      <c r="U23" s="243"/>
      <c r="V23" s="243"/>
      <c r="W23" s="243"/>
      <c r="X23" s="256" t="str">
        <f>IFERROR(IF(AND(Q22="Probabilidad",Q23="Probabilidad"),(Z22-(+Z22*T23)),IF(Q23="Probabilidad",(I22-(+I22*T23)),IF(Q23="Impacto",Z22,""))),"")</f>
        <v/>
      </c>
      <c r="Y23" s="246" t="str">
        <f t="shared" si="4"/>
        <v/>
      </c>
      <c r="Z23" s="247" t="str">
        <f t="shared" si="2"/>
        <v/>
      </c>
      <c r="AA23" s="246" t="str">
        <f t="shared" si="5"/>
        <v/>
      </c>
      <c r="AB23" s="247" t="str">
        <f>IFERROR(IF(AND(Q22="Impacto",Q23="Impacto"),(AB22-(+AB22*T23)),IF(Q23="Impacto",(M22-(+M22*T23)),IF(Q23="Probabilidad",AB22,""))),"")</f>
        <v/>
      </c>
      <c r="AC23" s="248" t="str">
        <f t="shared" si="3"/>
        <v/>
      </c>
      <c r="AD23" s="249"/>
      <c r="AE23" s="250"/>
      <c r="AF23" s="251"/>
      <c r="AG23" s="252"/>
      <c r="AH23" s="252"/>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x14ac:dyDescent="0.3">
      <c r="A24" s="541"/>
      <c r="B24" s="544"/>
      <c r="C24" s="544"/>
      <c r="D24" s="544"/>
      <c r="E24" s="547"/>
      <c r="F24" s="544"/>
      <c r="G24" s="550"/>
      <c r="H24" s="553"/>
      <c r="I24" s="574"/>
      <c r="J24" s="577"/>
      <c r="K24" s="574"/>
      <c r="L24" s="553"/>
      <c r="M24" s="574"/>
      <c r="N24" s="532"/>
      <c r="O24" s="355">
        <v>3</v>
      </c>
      <c r="P24" s="255"/>
      <c r="Q24" s="242" t="str">
        <f t="shared" si="0"/>
        <v/>
      </c>
      <c r="R24" s="243"/>
      <c r="S24" s="243"/>
      <c r="T24" s="244" t="str">
        <f t="shared" si="1"/>
        <v/>
      </c>
      <c r="U24" s="243"/>
      <c r="V24" s="243"/>
      <c r="W24" s="243"/>
      <c r="X24" s="245" t="str">
        <f>IFERROR(IF(AND(Q23="Probabilidad",Q24="Probabilidad"),(Z23-(+Z23*T24)),IF(AND(Q23="Impacto",Q24="Probabilidad"),(Z22-(+Z22*T24)),IF(Q24="Impacto",Z23,""))),"")</f>
        <v/>
      </c>
      <c r="Y24" s="246" t="str">
        <f t="shared" si="4"/>
        <v/>
      </c>
      <c r="Z24" s="247" t="str">
        <f t="shared" si="2"/>
        <v/>
      </c>
      <c r="AA24" s="246" t="str">
        <f t="shared" si="5"/>
        <v/>
      </c>
      <c r="AB24" s="247" t="str">
        <f>IFERROR(IF(AND(Q23="Impacto",Q24="Impacto"),(AB23-(+AB23*T24)),IF(AND(Q23="Probabilidad",Q24="Impacto"),(AB22-(+AB22*T24)),IF(Q24="Probabilidad",AB23,""))),"")</f>
        <v/>
      </c>
      <c r="AC24" s="248" t="str">
        <f t="shared" si="3"/>
        <v/>
      </c>
      <c r="AD24" s="249"/>
      <c r="AE24" s="250"/>
      <c r="AF24" s="251"/>
      <c r="AG24" s="252"/>
      <c r="AH24" s="252"/>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x14ac:dyDescent="0.3">
      <c r="A25" s="541"/>
      <c r="B25" s="544"/>
      <c r="C25" s="544"/>
      <c r="D25" s="544"/>
      <c r="E25" s="547"/>
      <c r="F25" s="544"/>
      <c r="G25" s="550"/>
      <c r="H25" s="553"/>
      <c r="I25" s="574"/>
      <c r="J25" s="577"/>
      <c r="K25" s="574"/>
      <c r="L25" s="553"/>
      <c r="M25" s="574"/>
      <c r="N25" s="532"/>
      <c r="O25" s="355">
        <v>4</v>
      </c>
      <c r="P25" s="241"/>
      <c r="Q25" s="242" t="str">
        <f t="shared" si="0"/>
        <v/>
      </c>
      <c r="R25" s="243"/>
      <c r="S25" s="243"/>
      <c r="T25" s="244" t="str">
        <f t="shared" si="1"/>
        <v/>
      </c>
      <c r="U25" s="243"/>
      <c r="V25" s="243"/>
      <c r="W25" s="243"/>
      <c r="X25" s="245" t="str">
        <f>IFERROR(IF(AND(Q24="Probabilidad",Q25="Probabilidad"),(Z24-(+Z24*T25)),IF(AND(Q24="Impacto",Q25="Probabilidad"),(Z23-(+Z23*T25)),IF(Q25="Impacto",Z24,""))),"")</f>
        <v/>
      </c>
      <c r="Y25" s="246" t="str">
        <f t="shared" si="4"/>
        <v/>
      </c>
      <c r="Z25" s="247" t="str">
        <f t="shared" si="2"/>
        <v/>
      </c>
      <c r="AA25" s="246" t="str">
        <f t="shared" si="5"/>
        <v/>
      </c>
      <c r="AB25" s="247" t="str">
        <f>IFERROR(IF(AND(Q24="Impacto",Q25="Impacto"),(AB24-(+AB24*T25)),IF(AND(Q24="Probabilidad",Q25="Impacto"),(AB23-(+AB23*T25)),IF(Q25="Probabilidad",AB24,""))),"")</f>
        <v/>
      </c>
      <c r="AC25" s="248" t="str">
        <f t="shared" si="3"/>
        <v/>
      </c>
      <c r="AD25" s="249"/>
      <c r="AE25" s="250"/>
      <c r="AF25" s="251"/>
      <c r="AG25" s="252"/>
      <c r="AH25" s="252"/>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x14ac:dyDescent="0.3">
      <c r="A26" s="541"/>
      <c r="B26" s="544"/>
      <c r="C26" s="544"/>
      <c r="D26" s="544"/>
      <c r="E26" s="547"/>
      <c r="F26" s="544"/>
      <c r="G26" s="550"/>
      <c r="H26" s="553"/>
      <c r="I26" s="574"/>
      <c r="J26" s="577"/>
      <c r="K26" s="574"/>
      <c r="L26" s="553"/>
      <c r="M26" s="574"/>
      <c r="N26" s="532"/>
      <c r="O26" s="355">
        <v>5</v>
      </c>
      <c r="P26" s="241"/>
      <c r="Q26" s="242" t="str">
        <f t="shared" si="0"/>
        <v/>
      </c>
      <c r="R26" s="243"/>
      <c r="S26" s="243"/>
      <c r="T26" s="244" t="str">
        <f t="shared" si="1"/>
        <v/>
      </c>
      <c r="U26" s="243"/>
      <c r="V26" s="243"/>
      <c r="W26" s="243"/>
      <c r="X26" s="245" t="str">
        <f>IFERROR(IF(AND(Q25="Probabilidad",Q26="Probabilidad"),(Z25-(+Z25*T26)),IF(AND(Q25="Impacto",Q26="Probabilidad"),(Z24-(+Z24*T26)),IF(Q26="Impacto",Z25,""))),"")</f>
        <v/>
      </c>
      <c r="Y26" s="246" t="str">
        <f t="shared" si="4"/>
        <v/>
      </c>
      <c r="Z26" s="247" t="str">
        <f t="shared" si="2"/>
        <v/>
      </c>
      <c r="AA26" s="246" t="str">
        <f t="shared" si="5"/>
        <v/>
      </c>
      <c r="AB26" s="247" t="str">
        <f>IFERROR(IF(AND(Q25="Impacto",Q26="Impacto"),(AB25-(+AB25*T26)),IF(AND(Q25="Probabilidad",Q26="Impacto"),(AB24-(+AB24*T26)),IF(Q26="Probabilidad",AB25,""))),"")</f>
        <v/>
      </c>
      <c r="AC26" s="248" t="str">
        <f t="shared" si="3"/>
        <v/>
      </c>
      <c r="AD26" s="249"/>
      <c r="AE26" s="250"/>
      <c r="AF26" s="251"/>
      <c r="AG26" s="252"/>
      <c r="AH26" s="252"/>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x14ac:dyDescent="0.3">
      <c r="A27" s="542"/>
      <c r="B27" s="545"/>
      <c r="C27" s="545"/>
      <c r="D27" s="545"/>
      <c r="E27" s="548"/>
      <c r="F27" s="545"/>
      <c r="G27" s="551"/>
      <c r="H27" s="554"/>
      <c r="I27" s="575"/>
      <c r="J27" s="578"/>
      <c r="K27" s="575"/>
      <c r="L27" s="554"/>
      <c r="M27" s="575"/>
      <c r="N27" s="533"/>
      <c r="O27" s="355">
        <v>6</v>
      </c>
      <c r="P27" s="241"/>
      <c r="Q27" s="242" t="str">
        <f t="shared" si="0"/>
        <v/>
      </c>
      <c r="R27" s="243"/>
      <c r="S27" s="243"/>
      <c r="T27" s="244" t="str">
        <f t="shared" si="1"/>
        <v/>
      </c>
      <c r="U27" s="243"/>
      <c r="V27" s="243"/>
      <c r="W27" s="243"/>
      <c r="X27" s="245" t="str">
        <f>IFERROR(IF(AND(Q26="Probabilidad",Q27="Probabilidad"),(Z26-(+Z26*T27)),IF(AND(Q26="Impacto",Q27="Probabilidad"),(Z25-(+Z25*T27)),IF(Q27="Impacto",Z26,""))),"")</f>
        <v/>
      </c>
      <c r="Y27" s="246" t="str">
        <f t="shared" si="4"/>
        <v/>
      </c>
      <c r="Z27" s="247" t="str">
        <f t="shared" si="2"/>
        <v/>
      </c>
      <c r="AA27" s="246" t="str">
        <f t="shared" si="5"/>
        <v/>
      </c>
      <c r="AB27" s="247" t="str">
        <f>IFERROR(IF(AND(Q26="Impacto",Q27="Impacto"),(AB26-(+AB26*T27)),IF(AND(Q26="Probabilidad",Q27="Impacto"),(AB25-(+AB25*T27)),IF(Q27="Probabilidad",AB26,""))),"")</f>
        <v/>
      </c>
      <c r="AC27" s="248" t="str">
        <f t="shared" si="3"/>
        <v/>
      </c>
      <c r="AD27" s="249"/>
      <c r="AE27" s="250"/>
      <c r="AF27" s="251"/>
      <c r="AG27" s="252"/>
      <c r="AH27" s="252"/>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x14ac:dyDescent="0.3">
      <c r="A28" s="540">
        <v>4</v>
      </c>
      <c r="B28" s="543"/>
      <c r="C28" s="543"/>
      <c r="D28" s="543"/>
      <c r="E28" s="546"/>
      <c r="F28" s="543"/>
      <c r="G28" s="549"/>
      <c r="H28" s="552" t="str">
        <f>IF(G28&lt;=0,"",IF(G28&lt;=2,"Muy Baja",IF(G28&lt;=24,"Baja",IF(G28&lt;=500,"Media",IF(G28&lt;=5000,"Alta","Muy Alta")))))</f>
        <v/>
      </c>
      <c r="I28" s="573" t="str">
        <f>IF(H28="","",IF(H28="Muy Baja",0.2,IF(H28="Baja",0.4,IF(H28="Media",0.6,IF(H28="Alta",0.8,IF(H28="Muy Alta",1,))))))</f>
        <v/>
      </c>
      <c r="J28" s="576"/>
      <c r="K28" s="573"/>
      <c r="L28" s="552" t="str">
        <f>IF(OR(K28='Tabla Impacto'!$C$11,K28='Tabla Impacto'!$D$11),"Leve",IF(OR(K28='Tabla Impacto'!$C$12,K28='Tabla Impacto'!$D$12),"Menor",IF(OR(K28='Tabla Impacto'!$C$13,K28='Tabla Impacto'!$D$13),"Moderado",IF(OR(K28='Tabla Impacto'!$C$14,K28='Tabla Impacto'!$D$14),"Mayor",IF(OR(K28='Tabla Impacto'!$C$15,K28='Tabla Impacto'!$D$15),"Catastrófico","")))))</f>
        <v/>
      </c>
      <c r="M28" s="573" t="str">
        <f>IF(L28="","",IF(L28="Leve",0.2,IF(L28="Menor",0.4,IF(L28="Moderado",0.6,IF(L28="Mayor",0.8,IF(L28="Catastrófico",1,))))))</f>
        <v/>
      </c>
      <c r="N28" s="53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 t="shared" si="0"/>
        <v/>
      </c>
      <c r="R28" s="243"/>
      <c r="S28" s="243"/>
      <c r="T28" s="244" t="str">
        <f t="shared" si="1"/>
        <v/>
      </c>
      <c r="U28" s="243"/>
      <c r="V28" s="243"/>
      <c r="W28" s="243"/>
      <c r="X28" s="245" t="str">
        <f>IFERROR(IF(Q28="Probabilidad",(I28-(+I28*T28)),IF(Q28="Impacto",I28,"")),"")</f>
        <v/>
      </c>
      <c r="Y28" s="246" t="str">
        <f>IFERROR(IF(X28="","",IF(X28&lt;=0.2,"Muy Baja",IF(X28&lt;=0.4,"Baja",IF(X28&lt;=0.6,"Media",IF(X28&lt;=0.8,"Alta","Muy Alta"))))),"")</f>
        <v/>
      </c>
      <c r="Z28" s="247" t="str">
        <f t="shared" si="2"/>
        <v/>
      </c>
      <c r="AA28" s="246" t="str">
        <f>IFERROR(IF(AB28="","",IF(AB28&lt;=0.2,"Leve",IF(AB28&lt;=0.4,"Menor",IF(AB28&lt;=0.6,"Moderado",IF(AB28&lt;=0.8,"Mayor","Catastrófico"))))),"")</f>
        <v/>
      </c>
      <c r="AB28" s="247" t="str">
        <f>IFERROR(IF(Q28="Impacto",(M28-(+M28*T28)),IF(Q28="Probabilidad",M28,"")),"")</f>
        <v/>
      </c>
      <c r="AC28" s="248" t="str">
        <f t="shared" si="3"/>
        <v/>
      </c>
      <c r="AD28" s="249"/>
      <c r="AE28" s="250"/>
      <c r="AF28" s="251"/>
      <c r="AG28" s="252"/>
      <c r="AH28" s="252"/>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x14ac:dyDescent="0.3">
      <c r="A29" s="541"/>
      <c r="B29" s="544"/>
      <c r="C29" s="544"/>
      <c r="D29" s="544"/>
      <c r="E29" s="547"/>
      <c r="F29" s="544"/>
      <c r="G29" s="550"/>
      <c r="H29" s="553"/>
      <c r="I29" s="574"/>
      <c r="J29" s="577"/>
      <c r="K29" s="574"/>
      <c r="L29" s="553"/>
      <c r="M29" s="574"/>
      <c r="N29" s="532"/>
      <c r="O29" s="355">
        <v>2</v>
      </c>
      <c r="P29" s="241"/>
      <c r="Q29" s="242" t="str">
        <f t="shared" si="0"/>
        <v/>
      </c>
      <c r="R29" s="243"/>
      <c r="S29" s="243"/>
      <c r="T29" s="244" t="str">
        <f t="shared" si="1"/>
        <v/>
      </c>
      <c r="U29" s="243"/>
      <c r="V29" s="243"/>
      <c r="W29" s="243"/>
      <c r="X29" s="245" t="str">
        <f>IFERROR(IF(AND(Q28="Probabilidad",Q29="Probabilidad"),(Z28-(+Z28*T29)),IF(Q29="Probabilidad",(I28-(+I28*T29)),IF(Q29="Impacto",Z28,""))),"")</f>
        <v/>
      </c>
      <c r="Y29" s="246" t="str">
        <f t="shared" si="4"/>
        <v/>
      </c>
      <c r="Z29" s="247" t="str">
        <f t="shared" si="2"/>
        <v/>
      </c>
      <c r="AA29" s="246" t="str">
        <f t="shared" si="5"/>
        <v/>
      </c>
      <c r="AB29" s="247" t="str">
        <f>IFERROR(IF(AND(Q28="Impacto",Q29="Impacto"),(AB28-(+AB28*T29)),IF(Q29="Impacto",(M28-(+M28*T29)),IF(Q29="Probabilidad",AB28,""))),"")</f>
        <v/>
      </c>
      <c r="AC29" s="248" t="str">
        <f t="shared" si="3"/>
        <v/>
      </c>
      <c r="AD29" s="249"/>
      <c r="AE29" s="250"/>
      <c r="AF29" s="251"/>
      <c r="AG29" s="252"/>
      <c r="AH29" s="252"/>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x14ac:dyDescent="0.3">
      <c r="A30" s="541"/>
      <c r="B30" s="544"/>
      <c r="C30" s="544"/>
      <c r="D30" s="544"/>
      <c r="E30" s="547"/>
      <c r="F30" s="544"/>
      <c r="G30" s="550"/>
      <c r="H30" s="553"/>
      <c r="I30" s="574"/>
      <c r="J30" s="577"/>
      <c r="K30" s="574"/>
      <c r="L30" s="553"/>
      <c r="M30" s="574"/>
      <c r="N30" s="532"/>
      <c r="O30" s="355">
        <v>3</v>
      </c>
      <c r="P30" s="255"/>
      <c r="Q30" s="242" t="str">
        <f t="shared" si="0"/>
        <v/>
      </c>
      <c r="R30" s="243"/>
      <c r="S30" s="243"/>
      <c r="T30" s="244" t="str">
        <f t="shared" si="1"/>
        <v/>
      </c>
      <c r="U30" s="243"/>
      <c r="V30" s="243"/>
      <c r="W30" s="243"/>
      <c r="X30" s="245" t="str">
        <f>IFERROR(IF(AND(Q29="Probabilidad",Q30="Probabilidad"),(Z29-(+Z29*T30)),IF(AND(Q29="Impacto",Q30="Probabilidad"),(Z28-(+Z28*T30)),IF(Q30="Impacto",Z29,""))),"")</f>
        <v/>
      </c>
      <c r="Y30" s="246" t="str">
        <f t="shared" si="4"/>
        <v/>
      </c>
      <c r="Z30" s="247" t="str">
        <f t="shared" si="2"/>
        <v/>
      </c>
      <c r="AA30" s="246" t="str">
        <f t="shared" si="5"/>
        <v/>
      </c>
      <c r="AB30" s="247" t="str">
        <f>IFERROR(IF(AND(Q29="Impacto",Q30="Impacto"),(AB29-(+AB29*T30)),IF(AND(Q29="Probabilidad",Q30="Impacto"),(AB28-(+AB28*T30)),IF(Q30="Probabilidad",AB29,""))),"")</f>
        <v/>
      </c>
      <c r="AC30" s="248" t="str">
        <f t="shared" si="3"/>
        <v/>
      </c>
      <c r="AD30" s="249"/>
      <c r="AE30" s="250"/>
      <c r="AF30" s="251"/>
      <c r="AG30" s="252"/>
      <c r="AH30" s="252"/>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x14ac:dyDescent="0.3">
      <c r="A31" s="541"/>
      <c r="B31" s="544"/>
      <c r="C31" s="544"/>
      <c r="D31" s="544"/>
      <c r="E31" s="547"/>
      <c r="F31" s="544"/>
      <c r="G31" s="550"/>
      <c r="H31" s="553"/>
      <c r="I31" s="574"/>
      <c r="J31" s="577"/>
      <c r="K31" s="574"/>
      <c r="L31" s="553"/>
      <c r="M31" s="574"/>
      <c r="N31" s="532"/>
      <c r="O31" s="355">
        <v>4</v>
      </c>
      <c r="P31" s="241"/>
      <c r="Q31" s="242" t="str">
        <f t="shared" si="0"/>
        <v/>
      </c>
      <c r="R31" s="243"/>
      <c r="S31" s="243"/>
      <c r="T31" s="244" t="str">
        <f t="shared" si="1"/>
        <v/>
      </c>
      <c r="U31" s="243"/>
      <c r="V31" s="243"/>
      <c r="W31" s="243"/>
      <c r="X31" s="245" t="str">
        <f>IFERROR(IF(AND(Q30="Probabilidad",Q31="Probabilidad"),(Z30-(+Z30*T31)),IF(AND(Q30="Impacto",Q31="Probabilidad"),(Z29-(+Z29*T31)),IF(Q31="Impacto",Z30,""))),"")</f>
        <v/>
      </c>
      <c r="Y31" s="246" t="str">
        <f t="shared" si="4"/>
        <v/>
      </c>
      <c r="Z31" s="247" t="str">
        <f t="shared" si="2"/>
        <v/>
      </c>
      <c r="AA31" s="246" t="str">
        <f t="shared" si="5"/>
        <v/>
      </c>
      <c r="AB31" s="247" t="str">
        <f>IFERROR(IF(AND(Q30="Impacto",Q31="Impacto"),(AB30-(+AB30*T31)),IF(AND(Q30="Probabilidad",Q31="Impacto"),(AB29-(+AB29*T31)),IF(Q31="Probabilidad",AB30,""))),"")</f>
        <v/>
      </c>
      <c r="AC31" s="248" t="str">
        <f t="shared" si="3"/>
        <v/>
      </c>
      <c r="AD31" s="249"/>
      <c r="AE31" s="250"/>
      <c r="AF31" s="251"/>
      <c r="AG31" s="252"/>
      <c r="AH31" s="252"/>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x14ac:dyDescent="0.3">
      <c r="A32" s="541"/>
      <c r="B32" s="544"/>
      <c r="C32" s="544"/>
      <c r="D32" s="544"/>
      <c r="E32" s="547"/>
      <c r="F32" s="544"/>
      <c r="G32" s="550"/>
      <c r="H32" s="553"/>
      <c r="I32" s="574"/>
      <c r="J32" s="577"/>
      <c r="K32" s="574"/>
      <c r="L32" s="553"/>
      <c r="M32" s="574"/>
      <c r="N32" s="532"/>
      <c r="O32" s="355">
        <v>5</v>
      </c>
      <c r="P32" s="241"/>
      <c r="Q32" s="242" t="str">
        <f t="shared" si="0"/>
        <v/>
      </c>
      <c r="R32" s="243"/>
      <c r="S32" s="243"/>
      <c r="T32" s="244" t="str">
        <f t="shared" si="1"/>
        <v/>
      </c>
      <c r="U32" s="243"/>
      <c r="V32" s="243"/>
      <c r="W32" s="243"/>
      <c r="X32" s="256" t="str">
        <f>IFERROR(IF(AND(Q31="Probabilidad",Q32="Probabilidad"),(Z31-(+Z31*T32)),IF(AND(Q31="Impacto",Q32="Probabilidad"),(Z30-(+Z30*T32)),IF(Q32="Impacto",Z31,""))),"")</f>
        <v/>
      </c>
      <c r="Y32" s="246" t="str">
        <f>IFERROR(IF(X32="","",IF(X32&lt;=0.2,"Muy Baja",IF(X32&lt;=0.4,"Baja",IF(X32&lt;=0.6,"Media",IF(X32&lt;=0.8,"Alta","Muy Alta"))))),"")</f>
        <v/>
      </c>
      <c r="Z32" s="247" t="str">
        <f t="shared" si="2"/>
        <v/>
      </c>
      <c r="AA32" s="246" t="str">
        <f t="shared" si="5"/>
        <v/>
      </c>
      <c r="AB32" s="247" t="str">
        <f>IFERROR(IF(AND(Q31="Impacto",Q32="Impacto"),(AB31-(+AB31*T32)),IF(AND(Q31="Probabilidad",Q32="Impacto"),(AB30-(+AB30*T32)),IF(Q32="Probabilidad",AB31,""))),"")</f>
        <v/>
      </c>
      <c r="AC32" s="248" t="str">
        <f t="shared" si="3"/>
        <v/>
      </c>
      <c r="AD32" s="249"/>
      <c r="AE32" s="250"/>
      <c r="AF32" s="251"/>
      <c r="AG32" s="252"/>
      <c r="AH32" s="252"/>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x14ac:dyDescent="0.3">
      <c r="A33" s="542"/>
      <c r="B33" s="545"/>
      <c r="C33" s="545"/>
      <c r="D33" s="545"/>
      <c r="E33" s="548"/>
      <c r="F33" s="545"/>
      <c r="G33" s="551"/>
      <c r="H33" s="554"/>
      <c r="I33" s="575"/>
      <c r="J33" s="578"/>
      <c r="K33" s="575"/>
      <c r="L33" s="554"/>
      <c r="M33" s="575"/>
      <c r="N33" s="533"/>
      <c r="O33" s="355">
        <v>6</v>
      </c>
      <c r="P33" s="241"/>
      <c r="Q33" s="242" t="str">
        <f t="shared" si="0"/>
        <v/>
      </c>
      <c r="R33" s="243"/>
      <c r="S33" s="243"/>
      <c r="T33" s="244" t="str">
        <f t="shared" si="1"/>
        <v/>
      </c>
      <c r="U33" s="243"/>
      <c r="V33" s="243"/>
      <c r="W33" s="243"/>
      <c r="X33" s="245" t="str">
        <f>IFERROR(IF(AND(Q32="Probabilidad",Q33="Probabilidad"),(Z32-(+Z32*T33)),IF(AND(Q32="Impacto",Q33="Probabilidad"),(Z31-(+Z31*T33)),IF(Q33="Impacto",Z32,""))),"")</f>
        <v/>
      </c>
      <c r="Y33" s="246" t="str">
        <f t="shared" si="4"/>
        <v/>
      </c>
      <c r="Z33" s="247" t="str">
        <f t="shared" si="2"/>
        <v/>
      </c>
      <c r="AA33" s="246" t="str">
        <f t="shared" si="5"/>
        <v/>
      </c>
      <c r="AB33" s="247" t="str">
        <f>IFERROR(IF(AND(Q32="Impacto",Q33="Impacto"),(AB32-(+AB32*T33)),IF(AND(Q32="Probabilidad",Q33="Impacto"),(AB31-(+AB31*T33)),IF(Q33="Probabilidad",AB32,""))),"")</f>
        <v/>
      </c>
      <c r="AC33" s="248" t="str">
        <f t="shared" si="3"/>
        <v/>
      </c>
      <c r="AD33" s="249"/>
      <c r="AE33" s="250"/>
      <c r="AF33" s="251"/>
      <c r="AG33" s="252"/>
      <c r="AH33" s="252"/>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x14ac:dyDescent="0.3">
      <c r="A34" s="540">
        <v>5</v>
      </c>
      <c r="B34" s="543"/>
      <c r="C34" s="543"/>
      <c r="D34" s="543"/>
      <c r="E34" s="546"/>
      <c r="F34" s="543"/>
      <c r="G34" s="549"/>
      <c r="H34" s="552" t="str">
        <f>IF(G34&lt;=0,"",IF(G34&lt;=2,"Muy Baja",IF(G34&lt;=24,"Baja",IF(G34&lt;=500,"Media",IF(G34&lt;=5000,"Alta","Muy Alta")))))</f>
        <v/>
      </c>
      <c r="I34" s="573" t="str">
        <f>IF(H34="","",IF(H34="Muy Baja",0.2,IF(H34="Baja",0.4,IF(H34="Media",0.6,IF(H34="Alta",0.8,IF(H34="Muy Alta",1,))))))</f>
        <v/>
      </c>
      <c r="J34" s="576"/>
      <c r="K34" s="573"/>
      <c r="L34" s="552" t="str">
        <f>IF(OR(K34='Tabla Impacto'!$C$11,K34='Tabla Impacto'!$D$11),"Leve",IF(OR(K34='Tabla Impacto'!$C$12,K34='Tabla Impacto'!$D$12),"Menor",IF(OR(K34='Tabla Impacto'!$C$13,K34='Tabla Impacto'!$D$13),"Moderado",IF(OR(K34='Tabla Impacto'!$C$14,K34='Tabla Impacto'!$D$14),"Mayor",IF(OR(K34='Tabla Impacto'!$C$15,K34='Tabla Impacto'!$D$15),"Catastrófico","")))))</f>
        <v/>
      </c>
      <c r="M34" s="573" t="str">
        <f>IF(L34="","",IF(L34="Leve",0.2,IF(L34="Menor",0.4,IF(L34="Moderado",0.6,IF(L34="Mayor",0.8,IF(L34="Catastrófico",1,))))))</f>
        <v/>
      </c>
      <c r="N34" s="53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 t="shared" si="0"/>
        <v/>
      </c>
      <c r="R34" s="243"/>
      <c r="S34" s="243"/>
      <c r="T34" s="244" t="str">
        <f t="shared" si="1"/>
        <v/>
      </c>
      <c r="U34" s="243"/>
      <c r="V34" s="243"/>
      <c r="W34" s="243"/>
      <c r="X34" s="245" t="str">
        <f>IFERROR(IF(Q34="Probabilidad",(I34-(+I34*T34)),IF(Q34="Impacto",I34,"")),"")</f>
        <v/>
      </c>
      <c r="Y34" s="246" t="str">
        <f>IFERROR(IF(X34="","",IF(X34&lt;=0.2,"Muy Baja",IF(X34&lt;=0.4,"Baja",IF(X34&lt;=0.6,"Media",IF(X34&lt;=0.8,"Alta","Muy Alta"))))),"")</f>
        <v/>
      </c>
      <c r="Z34" s="247" t="str">
        <f t="shared" si="2"/>
        <v/>
      </c>
      <c r="AA34" s="246" t="str">
        <f>IFERROR(IF(AB34="","",IF(AB34&lt;=0.2,"Leve",IF(AB34&lt;=0.4,"Menor",IF(AB34&lt;=0.6,"Moderado",IF(AB34&lt;=0.8,"Mayor","Catastrófico"))))),"")</f>
        <v/>
      </c>
      <c r="AB34" s="247" t="str">
        <f>IFERROR(IF(Q34="Impacto",(M34-(+M34*T34)),IF(Q34="Probabilidad",M34,"")),"")</f>
        <v/>
      </c>
      <c r="AC34" s="248" t="str">
        <f t="shared" si="3"/>
        <v/>
      </c>
      <c r="AD34" s="249"/>
      <c r="AE34" s="250"/>
      <c r="AF34" s="251"/>
      <c r="AG34" s="252"/>
      <c r="AH34" s="252"/>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x14ac:dyDescent="0.3">
      <c r="A35" s="541"/>
      <c r="B35" s="544"/>
      <c r="C35" s="544"/>
      <c r="D35" s="544"/>
      <c r="E35" s="547"/>
      <c r="F35" s="544"/>
      <c r="G35" s="550"/>
      <c r="H35" s="553"/>
      <c r="I35" s="574"/>
      <c r="J35" s="577"/>
      <c r="K35" s="574"/>
      <c r="L35" s="553"/>
      <c r="M35" s="574"/>
      <c r="N35" s="532"/>
      <c r="O35" s="355">
        <v>2</v>
      </c>
      <c r="P35" s="241"/>
      <c r="Q35" s="242" t="str">
        <f t="shared" si="0"/>
        <v/>
      </c>
      <c r="R35" s="243"/>
      <c r="S35" s="243"/>
      <c r="T35" s="244" t="str">
        <f t="shared" si="1"/>
        <v/>
      </c>
      <c r="U35" s="243"/>
      <c r="V35" s="243"/>
      <c r="W35" s="243"/>
      <c r="X35" s="245" t="str">
        <f>IFERROR(IF(AND(Q34="Probabilidad",Q35="Probabilidad"),(Z34-(+Z34*T35)),IF(Q35="Probabilidad",(I34-(+I34*T35)),IF(Q35="Impacto",Z34,""))),"")</f>
        <v/>
      </c>
      <c r="Y35" s="246" t="str">
        <f t="shared" si="4"/>
        <v/>
      </c>
      <c r="Z35" s="247" t="str">
        <f t="shared" si="2"/>
        <v/>
      </c>
      <c r="AA35" s="246" t="str">
        <f t="shared" si="5"/>
        <v/>
      </c>
      <c r="AB35" s="247" t="str">
        <f>IFERROR(IF(AND(Q34="Impacto",Q35="Impacto"),(AB34-(+AB34*T35)),IF(Q35="Impacto",(M34-(+M34*T35)),IF(Q35="Probabilidad",AB34,""))),"")</f>
        <v/>
      </c>
      <c r="AC35" s="248" t="str">
        <f t="shared" si="3"/>
        <v/>
      </c>
      <c r="AD35" s="249"/>
      <c r="AE35" s="250"/>
      <c r="AF35" s="251"/>
      <c r="AG35" s="252"/>
      <c r="AH35" s="252"/>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x14ac:dyDescent="0.3">
      <c r="A36" s="541"/>
      <c r="B36" s="544"/>
      <c r="C36" s="544"/>
      <c r="D36" s="544"/>
      <c r="E36" s="547"/>
      <c r="F36" s="544"/>
      <c r="G36" s="550"/>
      <c r="H36" s="553"/>
      <c r="I36" s="574"/>
      <c r="J36" s="577"/>
      <c r="K36" s="574"/>
      <c r="L36" s="553"/>
      <c r="M36" s="574"/>
      <c r="N36" s="532"/>
      <c r="O36" s="355">
        <v>3</v>
      </c>
      <c r="P36" s="255"/>
      <c r="Q36" s="242" t="str">
        <f t="shared" si="0"/>
        <v/>
      </c>
      <c r="R36" s="243"/>
      <c r="S36" s="243"/>
      <c r="T36" s="244" t="str">
        <f t="shared" si="1"/>
        <v/>
      </c>
      <c r="U36" s="243"/>
      <c r="V36" s="243"/>
      <c r="W36" s="243"/>
      <c r="X36" s="245" t="str">
        <f>IFERROR(IF(AND(Q35="Probabilidad",Q36="Probabilidad"),(Z35-(+Z35*T36)),IF(AND(Q35="Impacto",Q36="Probabilidad"),(Z34-(+Z34*T36)),IF(Q36="Impacto",Z35,""))),"")</f>
        <v/>
      </c>
      <c r="Y36" s="246" t="str">
        <f t="shared" si="4"/>
        <v/>
      </c>
      <c r="Z36" s="247" t="str">
        <f t="shared" si="2"/>
        <v/>
      </c>
      <c r="AA36" s="246" t="str">
        <f t="shared" si="5"/>
        <v/>
      </c>
      <c r="AB36" s="247" t="str">
        <f>IFERROR(IF(AND(Q35="Impacto",Q36="Impacto"),(AB35-(+AB35*T36)),IF(AND(Q35="Probabilidad",Q36="Impacto"),(AB34-(+AB34*T36)),IF(Q36="Probabilidad",AB35,""))),"")</f>
        <v/>
      </c>
      <c r="AC36" s="248" t="str">
        <f t="shared" si="3"/>
        <v/>
      </c>
      <c r="AD36" s="249"/>
      <c r="AE36" s="250"/>
      <c r="AF36" s="251"/>
      <c r="AG36" s="252"/>
      <c r="AH36" s="252"/>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x14ac:dyDescent="0.3">
      <c r="A37" s="541"/>
      <c r="B37" s="544"/>
      <c r="C37" s="544"/>
      <c r="D37" s="544"/>
      <c r="E37" s="547"/>
      <c r="F37" s="544"/>
      <c r="G37" s="550"/>
      <c r="H37" s="553"/>
      <c r="I37" s="574"/>
      <c r="J37" s="577"/>
      <c r="K37" s="574"/>
      <c r="L37" s="553"/>
      <c r="M37" s="574"/>
      <c r="N37" s="532"/>
      <c r="O37" s="355">
        <v>4</v>
      </c>
      <c r="P37" s="241"/>
      <c r="Q37" s="242" t="str">
        <f t="shared" si="0"/>
        <v/>
      </c>
      <c r="R37" s="243"/>
      <c r="S37" s="243"/>
      <c r="T37" s="244" t="str">
        <f t="shared" si="1"/>
        <v/>
      </c>
      <c r="U37" s="243"/>
      <c r="V37" s="243"/>
      <c r="W37" s="243"/>
      <c r="X37" s="245" t="str">
        <f>IFERROR(IF(AND(Q36="Probabilidad",Q37="Probabilidad"),(Z36-(+Z36*T37)),IF(AND(Q36="Impacto",Q37="Probabilidad"),(Z35-(+Z35*T37)),IF(Q37="Impacto",Z36,""))),"")</f>
        <v/>
      </c>
      <c r="Y37" s="246" t="str">
        <f t="shared" si="4"/>
        <v/>
      </c>
      <c r="Z37" s="247" t="str">
        <f t="shared" si="2"/>
        <v/>
      </c>
      <c r="AA37" s="246" t="str">
        <f t="shared" si="5"/>
        <v/>
      </c>
      <c r="AB37" s="247" t="str">
        <f>IFERROR(IF(AND(Q36="Impacto",Q37="Impacto"),(AB36-(+AB36*T37)),IF(AND(Q36="Probabilidad",Q37="Impacto"),(AB35-(+AB35*T37)),IF(Q37="Probabilidad",AB36,""))),"")</f>
        <v/>
      </c>
      <c r="AC37" s="248" t="str">
        <f t="shared" si="3"/>
        <v/>
      </c>
      <c r="AD37" s="249"/>
      <c r="AE37" s="250"/>
      <c r="AF37" s="251"/>
      <c r="AG37" s="252"/>
      <c r="AH37" s="252"/>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x14ac:dyDescent="0.3">
      <c r="A38" s="541"/>
      <c r="B38" s="544"/>
      <c r="C38" s="544"/>
      <c r="D38" s="544"/>
      <c r="E38" s="547"/>
      <c r="F38" s="544"/>
      <c r="G38" s="550"/>
      <c r="H38" s="553"/>
      <c r="I38" s="574"/>
      <c r="J38" s="577"/>
      <c r="K38" s="574"/>
      <c r="L38" s="553"/>
      <c r="M38" s="574"/>
      <c r="N38" s="532"/>
      <c r="O38" s="355">
        <v>5</v>
      </c>
      <c r="P38" s="241"/>
      <c r="Q38" s="242" t="str">
        <f t="shared" si="0"/>
        <v/>
      </c>
      <c r="R38" s="243"/>
      <c r="S38" s="243"/>
      <c r="T38" s="244" t="str">
        <f t="shared" si="1"/>
        <v/>
      </c>
      <c r="U38" s="243"/>
      <c r="V38" s="243"/>
      <c r="W38" s="243"/>
      <c r="X38" s="245" t="str">
        <f>IFERROR(IF(AND(Q37="Probabilidad",Q38="Probabilidad"),(Z37-(+Z37*T38)),IF(AND(Q37="Impacto",Q38="Probabilidad"),(Z36-(+Z36*T38)),IF(Q38="Impacto",Z37,""))),"")</f>
        <v/>
      </c>
      <c r="Y38" s="246" t="str">
        <f t="shared" si="4"/>
        <v/>
      </c>
      <c r="Z38" s="247" t="str">
        <f t="shared" si="2"/>
        <v/>
      </c>
      <c r="AA38" s="246" t="str">
        <f t="shared" si="5"/>
        <v/>
      </c>
      <c r="AB38" s="247" t="str">
        <f>IFERROR(IF(AND(Q37="Impacto",Q38="Impacto"),(AB37-(+AB37*T38)),IF(AND(Q37="Probabilidad",Q38="Impacto"),(AB36-(+AB36*T38)),IF(Q38="Probabilidad",AB37,""))),"")</f>
        <v/>
      </c>
      <c r="AC38" s="248" t="str">
        <f t="shared" si="3"/>
        <v/>
      </c>
      <c r="AD38" s="249"/>
      <c r="AE38" s="250"/>
      <c r="AF38" s="251"/>
      <c r="AG38" s="252"/>
      <c r="AH38" s="252"/>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x14ac:dyDescent="0.3">
      <c r="A39" s="542"/>
      <c r="B39" s="545"/>
      <c r="C39" s="545"/>
      <c r="D39" s="545"/>
      <c r="E39" s="548"/>
      <c r="F39" s="545"/>
      <c r="G39" s="551"/>
      <c r="H39" s="554"/>
      <c r="I39" s="575"/>
      <c r="J39" s="578"/>
      <c r="K39" s="575"/>
      <c r="L39" s="554"/>
      <c r="M39" s="575"/>
      <c r="N39" s="533"/>
      <c r="O39" s="355">
        <v>6</v>
      </c>
      <c r="P39" s="241"/>
      <c r="Q39" s="242" t="str">
        <f t="shared" si="0"/>
        <v/>
      </c>
      <c r="R39" s="243"/>
      <c r="S39" s="243"/>
      <c r="T39" s="244" t="str">
        <f t="shared" si="1"/>
        <v/>
      </c>
      <c r="U39" s="243"/>
      <c r="V39" s="243"/>
      <c r="W39" s="243"/>
      <c r="X39" s="245" t="str">
        <f>IFERROR(IF(AND(Q38="Probabilidad",Q39="Probabilidad"),(Z38-(+Z38*T39)),IF(AND(Q38="Impacto",Q39="Probabilidad"),(Z37-(+Z37*T39)),IF(Q39="Impacto",Z38,""))),"")</f>
        <v/>
      </c>
      <c r="Y39" s="246" t="str">
        <f t="shared" si="4"/>
        <v/>
      </c>
      <c r="Z39" s="247" t="str">
        <f t="shared" si="2"/>
        <v/>
      </c>
      <c r="AA39" s="246" t="str">
        <f t="shared" si="5"/>
        <v/>
      </c>
      <c r="AB39" s="247" t="str">
        <f>IFERROR(IF(AND(Q38="Impacto",Q39="Impacto"),(AB38-(+AB38*T39)),IF(AND(Q38="Probabilidad",Q39="Impacto"),(AB37-(+AB37*T39)),IF(Q39="Probabilidad",AB38,""))),"")</f>
        <v/>
      </c>
      <c r="AC39" s="248" t="str">
        <f t="shared" si="3"/>
        <v/>
      </c>
      <c r="AD39" s="249"/>
      <c r="AE39" s="250"/>
      <c r="AF39" s="251"/>
      <c r="AG39" s="252"/>
      <c r="AH39" s="252"/>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x14ac:dyDescent="0.3">
      <c r="A40" s="540">
        <v>6</v>
      </c>
      <c r="B40" s="543"/>
      <c r="C40" s="543"/>
      <c r="D40" s="543"/>
      <c r="E40" s="546"/>
      <c r="F40" s="543"/>
      <c r="G40" s="549"/>
      <c r="H40" s="552" t="str">
        <f>IF(G40&lt;=0,"",IF(G40&lt;=2,"Muy Baja",IF(G40&lt;=24,"Baja",IF(G40&lt;=500,"Media",IF(G40&lt;=5000,"Alta","Muy Alta")))))</f>
        <v/>
      </c>
      <c r="I40" s="573" t="str">
        <f>IF(H40="","",IF(H40="Muy Baja",0.2,IF(H40="Baja",0.4,IF(H40="Media",0.6,IF(H40="Alta",0.8,IF(H40="Muy Alta",1,))))))</f>
        <v/>
      </c>
      <c r="J40" s="576"/>
      <c r="K40" s="573"/>
      <c r="L40" s="552" t="str">
        <f>IF(OR(K40='Tabla Impacto'!$C$11,K40='Tabla Impacto'!$D$11),"Leve",IF(OR(K40='Tabla Impacto'!$C$12,K40='Tabla Impacto'!$D$12),"Menor",IF(OR(K40='Tabla Impacto'!$C$13,K40='Tabla Impacto'!$D$13),"Moderado",IF(OR(K40='Tabla Impacto'!$C$14,K40='Tabla Impacto'!$D$14),"Mayor",IF(OR(K40='Tabla Impacto'!$C$15,K40='Tabla Impacto'!$D$15),"Catastrófico","")))))</f>
        <v/>
      </c>
      <c r="M40" s="573" t="str">
        <f>IF(L40="","",IF(L40="Leve",0.2,IF(L40="Menor",0.4,IF(L40="Moderado",0.6,IF(L40="Mayor",0.8,IF(L40="Catastrófico",1,))))))</f>
        <v/>
      </c>
      <c r="N40" s="53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 t="shared" si="0"/>
        <v/>
      </c>
      <c r="R40" s="243"/>
      <c r="S40" s="243"/>
      <c r="T40" s="244" t="str">
        <f t="shared" si="1"/>
        <v/>
      </c>
      <c r="U40" s="243"/>
      <c r="V40" s="243"/>
      <c r="W40" s="243"/>
      <c r="X40" s="245" t="str">
        <f>IFERROR(IF(Q40="Probabilidad",(I40-(+I40*T40)),IF(Q40="Impacto",I40,"")),"")</f>
        <v/>
      </c>
      <c r="Y40" s="246" t="str">
        <f>IFERROR(IF(X40="","",IF(X40&lt;=0.2,"Muy Baja",IF(X40&lt;=0.4,"Baja",IF(X40&lt;=0.6,"Media",IF(X40&lt;=0.8,"Alta","Muy Alta"))))),"")</f>
        <v/>
      </c>
      <c r="Z40" s="247" t="str">
        <f t="shared" si="2"/>
        <v/>
      </c>
      <c r="AA40" s="246" t="str">
        <f>IFERROR(IF(AB40="","",IF(AB40&lt;=0.2,"Leve",IF(AB40&lt;=0.4,"Menor",IF(AB40&lt;=0.6,"Moderado",IF(AB40&lt;=0.8,"Mayor","Catastrófico"))))),"")</f>
        <v/>
      </c>
      <c r="AB40" s="247" t="str">
        <f>IFERROR(IF(Q40="Impacto",(M40-(+M40*T40)),IF(Q40="Probabilidad",M40,"")),"")</f>
        <v/>
      </c>
      <c r="AC40" s="248" t="str">
        <f t="shared" si="3"/>
        <v/>
      </c>
      <c r="AD40" s="249"/>
      <c r="AE40" s="250"/>
      <c r="AF40" s="251"/>
      <c r="AG40" s="252"/>
      <c r="AH40" s="252"/>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x14ac:dyDescent="0.3">
      <c r="A41" s="541"/>
      <c r="B41" s="544"/>
      <c r="C41" s="544"/>
      <c r="D41" s="544"/>
      <c r="E41" s="547"/>
      <c r="F41" s="544"/>
      <c r="G41" s="550"/>
      <c r="H41" s="553"/>
      <c r="I41" s="574"/>
      <c r="J41" s="577"/>
      <c r="K41" s="574"/>
      <c r="L41" s="553"/>
      <c r="M41" s="574"/>
      <c r="N41" s="532"/>
      <c r="O41" s="355">
        <v>2</v>
      </c>
      <c r="P41" s="241"/>
      <c r="Q41" s="242" t="str">
        <f t="shared" si="0"/>
        <v/>
      </c>
      <c r="R41" s="243"/>
      <c r="S41" s="243"/>
      <c r="T41" s="244" t="str">
        <f t="shared" si="1"/>
        <v/>
      </c>
      <c r="U41" s="243"/>
      <c r="V41" s="243"/>
      <c r="W41" s="243"/>
      <c r="X41" s="245" t="str">
        <f>IFERROR(IF(AND(Q40="Probabilidad",Q41="Probabilidad"),(Z40-(+Z40*T41)),IF(Q41="Probabilidad",(I40-(+I40*T41)),IF(Q41="Impacto",Z40,""))),"")</f>
        <v/>
      </c>
      <c r="Y41" s="246" t="str">
        <f t="shared" si="4"/>
        <v/>
      </c>
      <c r="Z41" s="247" t="str">
        <f t="shared" si="2"/>
        <v/>
      </c>
      <c r="AA41" s="246" t="str">
        <f t="shared" si="5"/>
        <v/>
      </c>
      <c r="AB41" s="247" t="str">
        <f>IFERROR(IF(AND(Q40="Impacto",Q41="Impacto"),(AB40-(+AB40*T41)),IF(Q41="Impacto",(M40-(+M40*T41)),IF(Q41="Probabilidad",AB40,""))),"")</f>
        <v/>
      </c>
      <c r="AC41" s="248" t="str">
        <f t="shared" si="3"/>
        <v/>
      </c>
      <c r="AD41" s="249"/>
      <c r="AE41" s="250"/>
      <c r="AF41" s="251"/>
      <c r="AG41" s="252"/>
      <c r="AH41" s="252"/>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x14ac:dyDescent="0.3">
      <c r="A42" s="541"/>
      <c r="B42" s="544"/>
      <c r="C42" s="544"/>
      <c r="D42" s="544"/>
      <c r="E42" s="547"/>
      <c r="F42" s="544"/>
      <c r="G42" s="550"/>
      <c r="H42" s="553"/>
      <c r="I42" s="574"/>
      <c r="J42" s="577"/>
      <c r="K42" s="574"/>
      <c r="L42" s="553"/>
      <c r="M42" s="574"/>
      <c r="N42" s="532"/>
      <c r="O42" s="355">
        <v>3</v>
      </c>
      <c r="P42" s="255"/>
      <c r="Q42" s="242" t="str">
        <f t="shared" ref="Q42:Q69" si="6">IF(OR(R42="Preventivo",R42="Detectivo"),"Probabilidad",IF(R42="Correctivo","Impacto",""))</f>
        <v/>
      </c>
      <c r="R42" s="243"/>
      <c r="S42" s="243"/>
      <c r="T42" s="244" t="str">
        <f t="shared" ref="T42:T69" si="7">IF(AND(R42="Preventivo",S42="Automático"),"50%",IF(AND(R42="Preventivo",S42="Manual"),"40%",IF(AND(R42="Detectivo",S42="Automático"),"40%",IF(AND(R42="Detectivo",S42="Manual"),"30%",IF(AND(R42="Correctivo",S42="Automático"),"35%",IF(AND(R42="Correctivo",S42="Manual"),"25%",""))))))</f>
        <v/>
      </c>
      <c r="U42" s="243"/>
      <c r="V42" s="243"/>
      <c r="W42" s="243"/>
      <c r="X42" s="245" t="str">
        <f>IFERROR(IF(AND(Q41="Probabilidad",Q42="Probabilidad"),(Z41-(+Z41*T42)),IF(AND(Q41="Impacto",Q42="Probabilidad"),(Z40-(+Z40*T42)),IF(Q42="Impacto",Z41,""))),"")</f>
        <v/>
      </c>
      <c r="Y42" s="246" t="str">
        <f t="shared" si="4"/>
        <v/>
      </c>
      <c r="Z42" s="247" t="str">
        <f t="shared" ref="Z42:Z69" si="8">+X42</f>
        <v/>
      </c>
      <c r="AA42" s="246" t="str">
        <f t="shared" si="5"/>
        <v/>
      </c>
      <c r="AB42" s="247" t="str">
        <f>IFERROR(IF(AND(Q41="Impacto",Q42="Impacto"),(AB41-(+AB41*T42)),IF(AND(Q41="Probabilidad",Q42="Impacto"),(AB40-(+AB40*T42)),IF(Q42="Probabilidad",AB41,""))),"")</f>
        <v/>
      </c>
      <c r="AC42" s="24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249"/>
      <c r="AE42" s="250"/>
      <c r="AF42" s="251"/>
      <c r="AG42" s="252"/>
      <c r="AH42" s="252"/>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x14ac:dyDescent="0.3">
      <c r="A43" s="541"/>
      <c r="B43" s="544"/>
      <c r="C43" s="544"/>
      <c r="D43" s="544"/>
      <c r="E43" s="547"/>
      <c r="F43" s="544"/>
      <c r="G43" s="550"/>
      <c r="H43" s="553"/>
      <c r="I43" s="574"/>
      <c r="J43" s="577"/>
      <c r="K43" s="574"/>
      <c r="L43" s="553"/>
      <c r="M43" s="574"/>
      <c r="N43" s="532"/>
      <c r="O43" s="355">
        <v>4</v>
      </c>
      <c r="P43" s="241"/>
      <c r="Q43" s="242" t="str">
        <f t="shared" si="6"/>
        <v/>
      </c>
      <c r="R43" s="243"/>
      <c r="S43" s="243"/>
      <c r="T43" s="244" t="str">
        <f t="shared" si="7"/>
        <v/>
      </c>
      <c r="U43" s="243"/>
      <c r="V43" s="243"/>
      <c r="W43" s="243"/>
      <c r="X43" s="245" t="str">
        <f>IFERROR(IF(AND(Q42="Probabilidad",Q43="Probabilidad"),(Z42-(+Z42*T43)),IF(AND(Q42="Impacto",Q43="Probabilidad"),(Z41-(+Z41*T43)),IF(Q43="Impacto",Z42,""))),"")</f>
        <v/>
      </c>
      <c r="Y43" s="246" t="str">
        <f t="shared" si="4"/>
        <v/>
      </c>
      <c r="Z43" s="247" t="str">
        <f t="shared" si="8"/>
        <v/>
      </c>
      <c r="AA43" s="246" t="str">
        <f t="shared" si="5"/>
        <v/>
      </c>
      <c r="AB43" s="247" t="str">
        <f>IFERROR(IF(AND(Q42="Impacto",Q43="Impacto"),(AB42-(+AB42*T43)),IF(AND(Q42="Probabilidad",Q43="Impacto"),(AB41-(+AB41*T43)),IF(Q43="Probabilidad",AB42,""))),"")</f>
        <v/>
      </c>
      <c r="AC43" s="248" t="str">
        <f t="shared" si="9"/>
        <v/>
      </c>
      <c r="AD43" s="249"/>
      <c r="AE43" s="250"/>
      <c r="AF43" s="251"/>
      <c r="AG43" s="252"/>
      <c r="AH43" s="252"/>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x14ac:dyDescent="0.3">
      <c r="A44" s="541"/>
      <c r="B44" s="544"/>
      <c r="C44" s="544"/>
      <c r="D44" s="544"/>
      <c r="E44" s="547"/>
      <c r="F44" s="544"/>
      <c r="G44" s="550"/>
      <c r="H44" s="553"/>
      <c r="I44" s="574"/>
      <c r="J44" s="577"/>
      <c r="K44" s="574"/>
      <c r="L44" s="553"/>
      <c r="M44" s="574"/>
      <c r="N44" s="532"/>
      <c r="O44" s="355">
        <v>5</v>
      </c>
      <c r="P44" s="241"/>
      <c r="Q44" s="242" t="str">
        <f t="shared" si="6"/>
        <v/>
      </c>
      <c r="R44" s="243"/>
      <c r="S44" s="243"/>
      <c r="T44" s="244" t="str">
        <f t="shared" si="7"/>
        <v/>
      </c>
      <c r="U44" s="243"/>
      <c r="V44" s="243"/>
      <c r="W44" s="243"/>
      <c r="X44" s="245" t="str">
        <f>IFERROR(IF(AND(Q43="Probabilidad",Q44="Probabilidad"),(Z43-(+Z43*T44)),IF(AND(Q43="Impacto",Q44="Probabilidad"),(Z42-(+Z42*T44)),IF(Q44="Impacto",Z43,""))),"")</f>
        <v/>
      </c>
      <c r="Y44" s="246" t="str">
        <f t="shared" si="4"/>
        <v/>
      </c>
      <c r="Z44" s="247" t="str">
        <f t="shared" si="8"/>
        <v/>
      </c>
      <c r="AA44" s="246" t="str">
        <f t="shared" si="5"/>
        <v/>
      </c>
      <c r="AB44" s="247" t="str">
        <f>IFERROR(IF(AND(Q43="Impacto",Q44="Impacto"),(AB43-(+AB43*T44)),IF(AND(Q43="Probabilidad",Q44="Impacto"),(AB42-(+AB42*T44)),IF(Q44="Probabilidad",AB43,""))),"")</f>
        <v/>
      </c>
      <c r="AC44" s="248" t="str">
        <f t="shared" si="9"/>
        <v/>
      </c>
      <c r="AD44" s="249"/>
      <c r="AE44" s="250"/>
      <c r="AF44" s="251"/>
      <c r="AG44" s="252"/>
      <c r="AH44" s="252"/>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x14ac:dyDescent="0.3">
      <c r="A45" s="542"/>
      <c r="B45" s="545"/>
      <c r="C45" s="545"/>
      <c r="D45" s="545"/>
      <c r="E45" s="548"/>
      <c r="F45" s="545"/>
      <c r="G45" s="551"/>
      <c r="H45" s="554"/>
      <c r="I45" s="575"/>
      <c r="J45" s="578"/>
      <c r="K45" s="575"/>
      <c r="L45" s="554"/>
      <c r="M45" s="575"/>
      <c r="N45" s="533"/>
      <c r="O45" s="355">
        <v>6</v>
      </c>
      <c r="P45" s="241"/>
      <c r="Q45" s="242" t="str">
        <f t="shared" si="6"/>
        <v/>
      </c>
      <c r="R45" s="243"/>
      <c r="S45" s="243"/>
      <c r="T45" s="244" t="str">
        <f t="shared" si="7"/>
        <v/>
      </c>
      <c r="U45" s="243"/>
      <c r="V45" s="243"/>
      <c r="W45" s="243"/>
      <c r="X45" s="245" t="str">
        <f>IFERROR(IF(AND(Q44="Probabilidad",Q45="Probabilidad"),(Z44-(+Z44*T45)),IF(AND(Q44="Impacto",Q45="Probabilidad"),(Z43-(+Z43*T45)),IF(Q45="Impacto",Z44,""))),"")</f>
        <v/>
      </c>
      <c r="Y45" s="246" t="str">
        <f t="shared" si="4"/>
        <v/>
      </c>
      <c r="Z45" s="247" t="str">
        <f t="shared" si="8"/>
        <v/>
      </c>
      <c r="AA45" s="246" t="str">
        <f>IFERROR(IF(AB45="","",IF(AB45&lt;=0.2,"Leve",IF(AB45&lt;=0.4,"Menor",IF(AB45&lt;=0.6,"Moderado",IF(AB45&lt;=0.8,"Mayor","Catastrófico"))))),"")</f>
        <v/>
      </c>
      <c r="AB45" s="247" t="str">
        <f>IFERROR(IF(AND(Q44="Impacto",Q45="Impacto"),(AB44-(+AB44*T45)),IF(AND(Q44="Probabilidad",Q45="Impacto"),(AB43-(+AB43*T45)),IF(Q45="Probabilidad",AB44,""))),"")</f>
        <v/>
      </c>
      <c r="AC45" s="248" t="str">
        <f t="shared" si="9"/>
        <v/>
      </c>
      <c r="AD45" s="249"/>
      <c r="AE45" s="250"/>
      <c r="AF45" s="251"/>
      <c r="AG45" s="252"/>
      <c r="AH45" s="252"/>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x14ac:dyDescent="0.3">
      <c r="A46" s="540">
        <v>7</v>
      </c>
      <c r="B46" s="543"/>
      <c r="C46" s="543"/>
      <c r="D46" s="543"/>
      <c r="E46" s="546"/>
      <c r="F46" s="543"/>
      <c r="G46" s="549"/>
      <c r="H46" s="552" t="str">
        <f>IF(G46&lt;=0,"",IF(G46&lt;=2,"Muy Baja",IF(G46&lt;=24,"Baja",IF(G46&lt;=500,"Media",IF(G46&lt;=5000,"Alta","Muy Alta")))))</f>
        <v/>
      </c>
      <c r="I46" s="573" t="str">
        <f>IF(H46="","",IF(H46="Muy Baja",0.2,IF(H46="Baja",0.4,IF(H46="Media",0.6,IF(H46="Alta",0.8,IF(H46="Muy Alta",1,))))))</f>
        <v/>
      </c>
      <c r="J46" s="576"/>
      <c r="K46" s="573"/>
      <c r="L46" s="552" t="str">
        <f>IF(OR(K46='Tabla Impacto'!$C$11,K46='Tabla Impacto'!$D$11),"Leve",IF(OR(K46='Tabla Impacto'!$C$12,K46='Tabla Impacto'!$D$12),"Menor",IF(OR(K46='Tabla Impacto'!$C$13,K46='Tabla Impacto'!$D$13),"Moderado",IF(OR(K46='Tabla Impacto'!$C$14,K46='Tabla Impacto'!$D$14),"Mayor",IF(OR(K46='Tabla Impacto'!$C$15,K46='Tabla Impacto'!$D$15),"Catastrófico","")))))</f>
        <v/>
      </c>
      <c r="M46" s="573" t="str">
        <f>IF(L46="","",IF(L46="Leve",0.2,IF(L46="Menor",0.4,IF(L46="Moderado",0.6,IF(L46="Mayor",0.8,IF(L46="Catastrófico",1,))))))</f>
        <v/>
      </c>
      <c r="N46" s="53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 t="shared" si="6"/>
        <v/>
      </c>
      <c r="R46" s="243"/>
      <c r="S46" s="243"/>
      <c r="T46" s="244" t="str">
        <f t="shared" si="7"/>
        <v/>
      </c>
      <c r="U46" s="243"/>
      <c r="V46" s="243"/>
      <c r="W46" s="243"/>
      <c r="X46" s="245" t="str">
        <f>IFERROR(IF(Q46="Probabilidad",(I46-(+I46*T46)),IF(Q46="Impacto",I46,"")),"")</f>
        <v/>
      </c>
      <c r="Y46" s="246" t="str">
        <f>IFERROR(IF(X46="","",IF(X46&lt;=0.2,"Muy Baja",IF(X46&lt;=0.4,"Baja",IF(X46&lt;=0.6,"Media",IF(X46&lt;=0.8,"Alta","Muy Alta"))))),"")</f>
        <v/>
      </c>
      <c r="Z46" s="247" t="str">
        <f t="shared" si="8"/>
        <v/>
      </c>
      <c r="AA46" s="246" t="str">
        <f>IFERROR(IF(AB46="","",IF(AB46&lt;=0.2,"Leve",IF(AB46&lt;=0.4,"Menor",IF(AB46&lt;=0.6,"Moderado",IF(AB46&lt;=0.8,"Mayor","Catastrófico"))))),"")</f>
        <v/>
      </c>
      <c r="AB46" s="247" t="str">
        <f>IFERROR(IF(Q46="Impacto",(M46-(+M46*T46)),IF(Q46="Probabilidad",M46,"")),"")</f>
        <v/>
      </c>
      <c r="AC46" s="248" t="str">
        <f t="shared" si="9"/>
        <v/>
      </c>
      <c r="AD46" s="249"/>
      <c r="AE46" s="250"/>
      <c r="AF46" s="251"/>
      <c r="AG46" s="252"/>
      <c r="AH46" s="252"/>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x14ac:dyDescent="0.3">
      <c r="A47" s="541"/>
      <c r="B47" s="544"/>
      <c r="C47" s="544"/>
      <c r="D47" s="544"/>
      <c r="E47" s="547"/>
      <c r="F47" s="544"/>
      <c r="G47" s="550"/>
      <c r="H47" s="553"/>
      <c r="I47" s="574"/>
      <c r="J47" s="577"/>
      <c r="K47" s="574"/>
      <c r="L47" s="553"/>
      <c r="M47" s="574"/>
      <c r="N47" s="532"/>
      <c r="O47" s="355">
        <v>2</v>
      </c>
      <c r="P47" s="241"/>
      <c r="Q47" s="242" t="str">
        <f t="shared" si="6"/>
        <v/>
      </c>
      <c r="R47" s="243"/>
      <c r="S47" s="243"/>
      <c r="T47" s="244" t="str">
        <f t="shared" si="7"/>
        <v/>
      </c>
      <c r="U47" s="243"/>
      <c r="V47" s="243"/>
      <c r="W47" s="243"/>
      <c r="X47" s="245" t="str">
        <f>IFERROR(IF(AND(Q46="Probabilidad",Q47="Probabilidad"),(Z46-(+Z46*T47)),IF(Q47="Probabilidad",(I46-(+I46*T47)),IF(Q47="Impacto",Z46,""))),"")</f>
        <v/>
      </c>
      <c r="Y47" s="246" t="str">
        <f t="shared" si="4"/>
        <v/>
      </c>
      <c r="Z47" s="247" t="str">
        <f t="shared" si="8"/>
        <v/>
      </c>
      <c r="AA47" s="246" t="str">
        <f t="shared" si="5"/>
        <v/>
      </c>
      <c r="AB47" s="247" t="str">
        <f>IFERROR(IF(AND(Q46="Impacto",Q47="Impacto"),(AB46-(+AB46*T47)),IF(Q47="Impacto",(M46-(+M46*T47)),IF(Q47="Probabilidad",AB46,""))),"")</f>
        <v/>
      </c>
      <c r="AC47" s="248" t="str">
        <f t="shared" si="9"/>
        <v/>
      </c>
      <c r="AD47" s="249"/>
      <c r="AE47" s="250"/>
      <c r="AF47" s="251"/>
      <c r="AG47" s="252"/>
      <c r="AH47" s="252"/>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x14ac:dyDescent="0.3">
      <c r="A48" s="541"/>
      <c r="B48" s="544"/>
      <c r="C48" s="544"/>
      <c r="D48" s="544"/>
      <c r="E48" s="547"/>
      <c r="F48" s="544"/>
      <c r="G48" s="550"/>
      <c r="H48" s="553"/>
      <c r="I48" s="574"/>
      <c r="J48" s="577"/>
      <c r="K48" s="574"/>
      <c r="L48" s="553"/>
      <c r="M48" s="574"/>
      <c r="N48" s="532"/>
      <c r="O48" s="355">
        <v>3</v>
      </c>
      <c r="P48" s="255"/>
      <c r="Q48" s="242" t="str">
        <f t="shared" si="6"/>
        <v/>
      </c>
      <c r="R48" s="243"/>
      <c r="S48" s="243"/>
      <c r="T48" s="244" t="str">
        <f t="shared" si="7"/>
        <v/>
      </c>
      <c r="U48" s="243"/>
      <c r="V48" s="243"/>
      <c r="W48" s="243"/>
      <c r="X48" s="245" t="str">
        <f>IFERROR(IF(AND(Q47="Probabilidad",Q48="Probabilidad"),(Z47-(+Z47*T48)),IF(AND(Q47="Impacto",Q48="Probabilidad"),(Z46-(+Z46*T48)),IF(Q48="Impacto",Z47,""))),"")</f>
        <v/>
      </c>
      <c r="Y48" s="246" t="str">
        <f t="shared" si="4"/>
        <v/>
      </c>
      <c r="Z48" s="247" t="str">
        <f t="shared" si="8"/>
        <v/>
      </c>
      <c r="AA48" s="246" t="str">
        <f t="shared" si="5"/>
        <v/>
      </c>
      <c r="AB48" s="247" t="str">
        <f>IFERROR(IF(AND(Q47="Impacto",Q48="Impacto"),(AB47-(+AB47*T48)),IF(AND(Q47="Probabilidad",Q48="Impacto"),(AB46-(+AB46*T48)),IF(Q48="Probabilidad",AB47,""))),"")</f>
        <v/>
      </c>
      <c r="AC48" s="248" t="str">
        <f t="shared" si="9"/>
        <v/>
      </c>
      <c r="AD48" s="249"/>
      <c r="AE48" s="250"/>
      <c r="AF48" s="251"/>
      <c r="AG48" s="252"/>
      <c r="AH48" s="252"/>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x14ac:dyDescent="0.3">
      <c r="A49" s="541"/>
      <c r="B49" s="544"/>
      <c r="C49" s="544"/>
      <c r="D49" s="544"/>
      <c r="E49" s="547"/>
      <c r="F49" s="544"/>
      <c r="G49" s="550"/>
      <c r="H49" s="553"/>
      <c r="I49" s="574"/>
      <c r="J49" s="577"/>
      <c r="K49" s="574"/>
      <c r="L49" s="553"/>
      <c r="M49" s="574"/>
      <c r="N49" s="532"/>
      <c r="O49" s="355">
        <v>4</v>
      </c>
      <c r="P49" s="241"/>
      <c r="Q49" s="242" t="str">
        <f t="shared" si="6"/>
        <v/>
      </c>
      <c r="R49" s="243"/>
      <c r="S49" s="243"/>
      <c r="T49" s="244" t="str">
        <f t="shared" si="7"/>
        <v/>
      </c>
      <c r="U49" s="243"/>
      <c r="V49" s="243"/>
      <c r="W49" s="243"/>
      <c r="X49" s="245" t="str">
        <f>IFERROR(IF(AND(Q48="Probabilidad",Q49="Probabilidad"),(Z48-(+Z48*T49)),IF(AND(Q48="Impacto",Q49="Probabilidad"),(Z47-(+Z47*T49)),IF(Q49="Impacto",Z48,""))),"")</f>
        <v/>
      </c>
      <c r="Y49" s="246" t="str">
        <f t="shared" si="4"/>
        <v/>
      </c>
      <c r="Z49" s="247" t="str">
        <f t="shared" si="8"/>
        <v/>
      </c>
      <c r="AA49" s="246" t="str">
        <f t="shared" si="5"/>
        <v/>
      </c>
      <c r="AB49" s="247" t="str">
        <f>IFERROR(IF(AND(Q48="Impacto",Q49="Impacto"),(AB48-(+AB48*T49)),IF(AND(Q48="Probabilidad",Q49="Impacto"),(AB47-(+AB47*T49)),IF(Q49="Probabilidad",AB48,""))),"")</f>
        <v/>
      </c>
      <c r="AC49" s="248" t="str">
        <f t="shared" si="9"/>
        <v/>
      </c>
      <c r="AD49" s="249"/>
      <c r="AE49" s="250"/>
      <c r="AF49" s="251"/>
      <c r="AG49" s="252"/>
      <c r="AH49" s="252"/>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x14ac:dyDescent="0.3">
      <c r="A50" s="541"/>
      <c r="B50" s="544"/>
      <c r="C50" s="544"/>
      <c r="D50" s="544"/>
      <c r="E50" s="547"/>
      <c r="F50" s="544"/>
      <c r="G50" s="550"/>
      <c r="H50" s="553"/>
      <c r="I50" s="574"/>
      <c r="J50" s="577"/>
      <c r="K50" s="574"/>
      <c r="L50" s="553"/>
      <c r="M50" s="574"/>
      <c r="N50" s="532"/>
      <c r="O50" s="355">
        <v>5</v>
      </c>
      <c r="P50" s="241"/>
      <c r="Q50" s="242" t="str">
        <f t="shared" si="6"/>
        <v/>
      </c>
      <c r="R50" s="243"/>
      <c r="S50" s="243"/>
      <c r="T50" s="244" t="str">
        <f t="shared" si="7"/>
        <v/>
      </c>
      <c r="U50" s="243"/>
      <c r="V50" s="243"/>
      <c r="W50" s="243"/>
      <c r="X50" s="245" t="str">
        <f>IFERROR(IF(AND(Q49="Probabilidad",Q50="Probabilidad"),(Z49-(+Z49*T50)),IF(AND(Q49="Impacto",Q50="Probabilidad"),(Z48-(+Z48*T50)),IF(Q50="Impacto",Z49,""))),"")</f>
        <v/>
      </c>
      <c r="Y50" s="246" t="str">
        <f t="shared" si="4"/>
        <v/>
      </c>
      <c r="Z50" s="247" t="str">
        <f t="shared" si="8"/>
        <v/>
      </c>
      <c r="AA50" s="246" t="str">
        <f t="shared" si="5"/>
        <v/>
      </c>
      <c r="AB50" s="247" t="str">
        <f>IFERROR(IF(AND(Q49="Impacto",Q50="Impacto"),(AB49-(+AB49*T50)),IF(AND(Q49="Probabilidad",Q50="Impacto"),(AB48-(+AB48*T50)),IF(Q50="Probabilidad",AB49,""))),"")</f>
        <v/>
      </c>
      <c r="AC50" s="248" t="str">
        <f t="shared" si="9"/>
        <v/>
      </c>
      <c r="AD50" s="249"/>
      <c r="AE50" s="250"/>
      <c r="AF50" s="251"/>
      <c r="AG50" s="252"/>
      <c r="AH50" s="252"/>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x14ac:dyDescent="0.3">
      <c r="A51" s="542"/>
      <c r="B51" s="545"/>
      <c r="C51" s="545"/>
      <c r="D51" s="545"/>
      <c r="E51" s="548"/>
      <c r="F51" s="545"/>
      <c r="G51" s="551"/>
      <c r="H51" s="554"/>
      <c r="I51" s="575"/>
      <c r="J51" s="578"/>
      <c r="K51" s="575"/>
      <c r="L51" s="554"/>
      <c r="M51" s="575"/>
      <c r="N51" s="533"/>
      <c r="O51" s="355">
        <v>6</v>
      </c>
      <c r="P51" s="241"/>
      <c r="Q51" s="242" t="str">
        <f t="shared" si="6"/>
        <v/>
      </c>
      <c r="R51" s="243"/>
      <c r="S51" s="243"/>
      <c r="T51" s="244" t="str">
        <f t="shared" si="7"/>
        <v/>
      </c>
      <c r="U51" s="243"/>
      <c r="V51" s="243"/>
      <c r="W51" s="243"/>
      <c r="X51" s="245" t="str">
        <f>IFERROR(IF(AND(Q50="Probabilidad",Q51="Probabilidad"),(Z50-(+Z50*T51)),IF(AND(Q50="Impacto",Q51="Probabilidad"),(Z49-(+Z49*T51)),IF(Q51="Impacto",Z50,""))),"")</f>
        <v/>
      </c>
      <c r="Y51" s="246" t="str">
        <f t="shared" si="4"/>
        <v/>
      </c>
      <c r="Z51" s="247" t="str">
        <f t="shared" si="8"/>
        <v/>
      </c>
      <c r="AA51" s="246" t="str">
        <f t="shared" si="5"/>
        <v/>
      </c>
      <c r="AB51" s="247" t="str">
        <f>IFERROR(IF(AND(Q50="Impacto",Q51="Impacto"),(AB50-(+AB50*T51)),IF(AND(Q50="Probabilidad",Q51="Impacto"),(AB49-(+AB49*T51)),IF(Q51="Probabilidad",AB50,""))),"")</f>
        <v/>
      </c>
      <c r="AC51" s="248" t="str">
        <f t="shared" si="9"/>
        <v/>
      </c>
      <c r="AD51" s="249"/>
      <c r="AE51" s="250"/>
      <c r="AF51" s="251"/>
      <c r="AG51" s="252"/>
      <c r="AH51" s="252"/>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x14ac:dyDescent="0.3">
      <c r="A52" s="540">
        <v>8</v>
      </c>
      <c r="B52" s="543"/>
      <c r="C52" s="543"/>
      <c r="D52" s="543"/>
      <c r="E52" s="546"/>
      <c r="F52" s="543"/>
      <c r="G52" s="549"/>
      <c r="H52" s="552" t="str">
        <f>IF(G52&lt;=0,"",IF(G52&lt;=2,"Muy Baja",IF(G52&lt;=24,"Baja",IF(G52&lt;=500,"Media",IF(G52&lt;=5000,"Alta","Muy Alta")))))</f>
        <v/>
      </c>
      <c r="I52" s="573" t="str">
        <f>IF(H52="","",IF(H52="Muy Baja",0.2,IF(H52="Baja",0.4,IF(H52="Media",0.6,IF(H52="Alta",0.8,IF(H52="Muy Alta",1,))))))</f>
        <v/>
      </c>
      <c r="J52" s="576"/>
      <c r="K52" s="573"/>
      <c r="L52" s="552" t="str">
        <f>IF(OR(K52='Tabla Impacto'!$C$11,K52='Tabla Impacto'!$D$11),"Leve",IF(OR(K52='Tabla Impacto'!$C$12,K52='Tabla Impacto'!$D$12),"Menor",IF(OR(K52='Tabla Impacto'!$C$13,K52='Tabla Impacto'!$D$13),"Moderado",IF(OR(K52='Tabla Impacto'!$C$14,K52='Tabla Impacto'!$D$14),"Mayor",IF(OR(K52='Tabla Impacto'!$C$15,K52='Tabla Impacto'!$D$15),"Catastrófico","")))))</f>
        <v/>
      </c>
      <c r="M52" s="573" t="str">
        <f>IF(L52="","",IF(L52="Leve",0.2,IF(L52="Menor",0.4,IF(L52="Moderado",0.6,IF(L52="Mayor",0.8,IF(L52="Catastrófico",1,))))))</f>
        <v/>
      </c>
      <c r="N52" s="53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 t="shared" si="6"/>
        <v/>
      </c>
      <c r="R52" s="243"/>
      <c r="S52" s="243"/>
      <c r="T52" s="244" t="str">
        <f t="shared" si="7"/>
        <v/>
      </c>
      <c r="U52" s="243"/>
      <c r="V52" s="243"/>
      <c r="W52" s="243"/>
      <c r="X52" s="245" t="str">
        <f>IFERROR(IF(Q52="Probabilidad",(I52-(+I52*T52)),IF(Q52="Impacto",I52,"")),"")</f>
        <v/>
      </c>
      <c r="Y52" s="246" t="str">
        <f>IFERROR(IF(X52="","",IF(X52&lt;=0.2,"Muy Baja",IF(X52&lt;=0.4,"Baja",IF(X52&lt;=0.6,"Media",IF(X52&lt;=0.8,"Alta","Muy Alta"))))),"")</f>
        <v/>
      </c>
      <c r="Z52" s="247" t="str">
        <f t="shared" si="8"/>
        <v/>
      </c>
      <c r="AA52" s="246" t="str">
        <f>IFERROR(IF(AB52="","",IF(AB52&lt;=0.2,"Leve",IF(AB52&lt;=0.4,"Menor",IF(AB52&lt;=0.6,"Moderado",IF(AB52&lt;=0.8,"Mayor","Catastrófico"))))),"")</f>
        <v/>
      </c>
      <c r="AB52" s="247" t="str">
        <f>IFERROR(IF(Q52="Impacto",(M52-(+M52*T52)),IF(Q52="Probabilidad",M52,"")),"")</f>
        <v/>
      </c>
      <c r="AC52" s="248" t="str">
        <f t="shared" si="9"/>
        <v/>
      </c>
      <c r="AD52" s="249"/>
      <c r="AE52" s="250"/>
      <c r="AF52" s="251"/>
      <c r="AG52" s="252"/>
      <c r="AH52" s="252"/>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x14ac:dyDescent="0.3">
      <c r="A53" s="541"/>
      <c r="B53" s="544"/>
      <c r="C53" s="544"/>
      <c r="D53" s="544"/>
      <c r="E53" s="547"/>
      <c r="F53" s="544"/>
      <c r="G53" s="550"/>
      <c r="H53" s="553"/>
      <c r="I53" s="574"/>
      <c r="J53" s="577"/>
      <c r="K53" s="574"/>
      <c r="L53" s="553"/>
      <c r="M53" s="574"/>
      <c r="N53" s="532"/>
      <c r="O53" s="355">
        <v>2</v>
      </c>
      <c r="P53" s="241"/>
      <c r="Q53" s="242" t="str">
        <f t="shared" si="6"/>
        <v/>
      </c>
      <c r="R53" s="243"/>
      <c r="S53" s="243"/>
      <c r="T53" s="244" t="str">
        <f t="shared" si="7"/>
        <v/>
      </c>
      <c r="U53" s="243"/>
      <c r="V53" s="243"/>
      <c r="W53" s="243"/>
      <c r="X53" s="245" t="str">
        <f>IFERROR(IF(AND(Q52="Probabilidad",Q53="Probabilidad"),(Z52-(+Z52*T53)),IF(Q53="Probabilidad",(I52-(+I52*T53)),IF(Q53="Impacto",Z52,""))),"")</f>
        <v/>
      </c>
      <c r="Y53" s="246" t="str">
        <f t="shared" si="4"/>
        <v/>
      </c>
      <c r="Z53" s="247" t="str">
        <f t="shared" si="8"/>
        <v/>
      </c>
      <c r="AA53" s="246" t="str">
        <f t="shared" si="5"/>
        <v/>
      </c>
      <c r="AB53" s="247" t="str">
        <f>IFERROR(IF(AND(Q52="Impacto",Q53="Impacto"),(AB52-(+AB52*T53)),IF(Q53="Impacto",(M52-(+M52*T53)),IF(Q53="Probabilidad",AB52,""))),"")</f>
        <v/>
      </c>
      <c r="AC53" s="248" t="str">
        <f t="shared" si="9"/>
        <v/>
      </c>
      <c r="AD53" s="249"/>
      <c r="AE53" s="250"/>
      <c r="AF53" s="251"/>
      <c r="AG53" s="252"/>
      <c r="AH53" s="252"/>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x14ac:dyDescent="0.3">
      <c r="A54" s="541"/>
      <c r="B54" s="544"/>
      <c r="C54" s="544"/>
      <c r="D54" s="544"/>
      <c r="E54" s="547"/>
      <c r="F54" s="544"/>
      <c r="G54" s="550"/>
      <c r="H54" s="553"/>
      <c r="I54" s="574"/>
      <c r="J54" s="577"/>
      <c r="K54" s="574"/>
      <c r="L54" s="553"/>
      <c r="M54" s="574"/>
      <c r="N54" s="532"/>
      <c r="O54" s="355">
        <v>3</v>
      </c>
      <c r="P54" s="255"/>
      <c r="Q54" s="242" t="str">
        <f t="shared" si="6"/>
        <v/>
      </c>
      <c r="R54" s="243"/>
      <c r="S54" s="243"/>
      <c r="T54" s="244" t="str">
        <f t="shared" si="7"/>
        <v/>
      </c>
      <c r="U54" s="243"/>
      <c r="V54" s="243"/>
      <c r="W54" s="243"/>
      <c r="X54" s="245" t="str">
        <f>IFERROR(IF(AND(Q53="Probabilidad",Q54="Probabilidad"),(Z53-(+Z53*T54)),IF(AND(Q53="Impacto",Q54="Probabilidad"),(Z52-(+Z52*T54)),IF(Q54="Impacto",Z53,""))),"")</f>
        <v/>
      </c>
      <c r="Y54" s="246" t="str">
        <f t="shared" si="4"/>
        <v/>
      </c>
      <c r="Z54" s="247" t="str">
        <f t="shared" si="8"/>
        <v/>
      </c>
      <c r="AA54" s="246" t="str">
        <f t="shared" si="5"/>
        <v/>
      </c>
      <c r="AB54" s="247" t="str">
        <f>IFERROR(IF(AND(Q53="Impacto",Q54="Impacto"),(AB53-(+AB53*T54)),IF(AND(Q53="Probabilidad",Q54="Impacto"),(AB52-(+AB52*T54)),IF(Q54="Probabilidad",AB53,""))),"")</f>
        <v/>
      </c>
      <c r="AC54" s="248" t="str">
        <f t="shared" si="9"/>
        <v/>
      </c>
      <c r="AD54" s="249"/>
      <c r="AE54" s="250"/>
      <c r="AF54" s="251"/>
      <c r="AG54" s="252"/>
      <c r="AH54" s="252"/>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x14ac:dyDescent="0.3">
      <c r="A55" s="541"/>
      <c r="B55" s="544"/>
      <c r="C55" s="544"/>
      <c r="D55" s="544"/>
      <c r="E55" s="547"/>
      <c r="F55" s="544"/>
      <c r="G55" s="550"/>
      <c r="H55" s="553"/>
      <c r="I55" s="574"/>
      <c r="J55" s="577"/>
      <c r="K55" s="574"/>
      <c r="L55" s="553"/>
      <c r="M55" s="574"/>
      <c r="N55" s="532"/>
      <c r="O55" s="355">
        <v>4</v>
      </c>
      <c r="P55" s="241"/>
      <c r="Q55" s="242" t="str">
        <f t="shared" si="6"/>
        <v/>
      </c>
      <c r="R55" s="243"/>
      <c r="S55" s="243"/>
      <c r="T55" s="244" t="str">
        <f t="shared" si="7"/>
        <v/>
      </c>
      <c r="U55" s="243"/>
      <c r="V55" s="243"/>
      <c r="W55" s="243"/>
      <c r="X55" s="245" t="str">
        <f>IFERROR(IF(AND(Q54="Probabilidad",Q55="Probabilidad"),(Z54-(+Z54*T55)),IF(AND(Q54="Impacto",Q55="Probabilidad"),(Z53-(+Z53*T55)),IF(Q55="Impacto",Z54,""))),"")</f>
        <v/>
      </c>
      <c r="Y55" s="246" t="str">
        <f t="shared" si="4"/>
        <v/>
      </c>
      <c r="Z55" s="247" t="str">
        <f t="shared" si="8"/>
        <v/>
      </c>
      <c r="AA55" s="246" t="str">
        <f t="shared" si="5"/>
        <v/>
      </c>
      <c r="AB55" s="247" t="str">
        <f>IFERROR(IF(AND(Q54="Impacto",Q55="Impacto"),(AB54-(+AB54*T55)),IF(AND(Q54="Probabilidad",Q55="Impacto"),(AB53-(+AB53*T55)),IF(Q55="Probabilidad",AB54,""))),"")</f>
        <v/>
      </c>
      <c r="AC55" s="248" t="str">
        <f t="shared" si="9"/>
        <v/>
      </c>
      <c r="AD55" s="249"/>
      <c r="AE55" s="250"/>
      <c r="AF55" s="251"/>
      <c r="AG55" s="252"/>
      <c r="AH55" s="252"/>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x14ac:dyDescent="0.3">
      <c r="A56" s="541"/>
      <c r="B56" s="544"/>
      <c r="C56" s="544"/>
      <c r="D56" s="544"/>
      <c r="E56" s="547"/>
      <c r="F56" s="544"/>
      <c r="G56" s="550"/>
      <c r="H56" s="553"/>
      <c r="I56" s="574"/>
      <c r="J56" s="577"/>
      <c r="K56" s="574"/>
      <c r="L56" s="553"/>
      <c r="M56" s="574"/>
      <c r="N56" s="532"/>
      <c r="O56" s="355">
        <v>5</v>
      </c>
      <c r="P56" s="241"/>
      <c r="Q56" s="242" t="str">
        <f t="shared" si="6"/>
        <v/>
      </c>
      <c r="R56" s="243"/>
      <c r="S56" s="243"/>
      <c r="T56" s="244" t="str">
        <f t="shared" si="7"/>
        <v/>
      </c>
      <c r="U56" s="243"/>
      <c r="V56" s="243"/>
      <c r="W56" s="243"/>
      <c r="X56" s="245" t="str">
        <f>IFERROR(IF(AND(Q55="Probabilidad",Q56="Probabilidad"),(Z55-(+Z55*T56)),IF(AND(Q55="Impacto",Q56="Probabilidad"),(Z54-(+Z54*T56)),IF(Q56="Impacto",Z55,""))),"")</f>
        <v/>
      </c>
      <c r="Y56" s="246" t="str">
        <f t="shared" si="4"/>
        <v/>
      </c>
      <c r="Z56" s="247" t="str">
        <f t="shared" si="8"/>
        <v/>
      </c>
      <c r="AA56" s="246" t="str">
        <f t="shared" si="5"/>
        <v/>
      </c>
      <c r="AB56" s="247" t="str">
        <f>IFERROR(IF(AND(Q55="Impacto",Q56="Impacto"),(AB55-(+AB55*T56)),IF(AND(Q55="Probabilidad",Q56="Impacto"),(AB54-(+AB54*T56)),IF(Q56="Probabilidad",AB55,""))),"")</f>
        <v/>
      </c>
      <c r="AC56" s="248" t="str">
        <f t="shared" si="9"/>
        <v/>
      </c>
      <c r="AD56" s="249"/>
      <c r="AE56" s="250"/>
      <c r="AF56" s="251"/>
      <c r="AG56" s="252"/>
      <c r="AH56" s="252"/>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x14ac:dyDescent="0.3">
      <c r="A57" s="542"/>
      <c r="B57" s="545"/>
      <c r="C57" s="545"/>
      <c r="D57" s="545"/>
      <c r="E57" s="548"/>
      <c r="F57" s="545"/>
      <c r="G57" s="551"/>
      <c r="H57" s="554"/>
      <c r="I57" s="575"/>
      <c r="J57" s="578"/>
      <c r="K57" s="575"/>
      <c r="L57" s="554"/>
      <c r="M57" s="575"/>
      <c r="N57" s="533"/>
      <c r="O57" s="355">
        <v>6</v>
      </c>
      <c r="P57" s="241"/>
      <c r="Q57" s="242" t="str">
        <f t="shared" si="6"/>
        <v/>
      </c>
      <c r="R57" s="243"/>
      <c r="S57" s="243"/>
      <c r="T57" s="244" t="str">
        <f t="shared" si="7"/>
        <v/>
      </c>
      <c r="U57" s="243"/>
      <c r="V57" s="243"/>
      <c r="W57" s="243"/>
      <c r="X57" s="245" t="str">
        <f>IFERROR(IF(AND(Q56="Probabilidad",Q57="Probabilidad"),(Z56-(+Z56*T57)),IF(AND(Q56="Impacto",Q57="Probabilidad"),(Z55-(+Z55*T57)),IF(Q57="Impacto",Z56,""))),"")</f>
        <v/>
      </c>
      <c r="Y57" s="246" t="str">
        <f t="shared" si="4"/>
        <v/>
      </c>
      <c r="Z57" s="247" t="str">
        <f t="shared" si="8"/>
        <v/>
      </c>
      <c r="AA57" s="246" t="str">
        <f t="shared" si="5"/>
        <v/>
      </c>
      <c r="AB57" s="247" t="str">
        <f>IFERROR(IF(AND(Q56="Impacto",Q57="Impacto"),(AB56-(+AB56*T57)),IF(AND(Q56="Probabilidad",Q57="Impacto"),(AB55-(+AB55*T57)),IF(Q57="Probabilidad",AB56,""))),"")</f>
        <v/>
      </c>
      <c r="AC57" s="248" t="str">
        <f t="shared" si="9"/>
        <v/>
      </c>
      <c r="AD57" s="249"/>
      <c r="AE57" s="250"/>
      <c r="AF57" s="251"/>
      <c r="AG57" s="252"/>
      <c r="AH57" s="252"/>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x14ac:dyDescent="0.3">
      <c r="A58" s="540">
        <v>9</v>
      </c>
      <c r="B58" s="543"/>
      <c r="C58" s="543"/>
      <c r="D58" s="543"/>
      <c r="E58" s="546"/>
      <c r="F58" s="543"/>
      <c r="G58" s="549"/>
      <c r="H58" s="552" t="str">
        <f>IF(G58&lt;=0,"",IF(G58&lt;=2,"Muy Baja",IF(G58&lt;=24,"Baja",IF(G58&lt;=500,"Media",IF(G58&lt;=5000,"Alta","Muy Alta")))))</f>
        <v/>
      </c>
      <c r="I58" s="573" t="str">
        <f>IF(H58="","",IF(H58="Muy Baja",0.2,IF(H58="Baja",0.4,IF(H58="Media",0.6,IF(H58="Alta",0.8,IF(H58="Muy Alta",1,))))))</f>
        <v/>
      </c>
      <c r="J58" s="576"/>
      <c r="K58" s="573"/>
      <c r="L58" s="552" t="str">
        <f>IF(OR(K58='Tabla Impacto'!$C$11,K58='Tabla Impacto'!$D$11),"Leve",IF(OR(K58='Tabla Impacto'!$C$12,K58='Tabla Impacto'!$D$12),"Menor",IF(OR(K58='Tabla Impacto'!$C$13,K58='Tabla Impacto'!$D$13),"Moderado",IF(OR(K58='Tabla Impacto'!$C$14,K58='Tabla Impacto'!$D$14),"Mayor",IF(OR(K58='Tabla Impacto'!$C$15,K58='Tabla Impacto'!$D$15),"Catastrófico","")))))</f>
        <v/>
      </c>
      <c r="M58" s="573" t="str">
        <f>IF(L58="","",IF(L58="Leve",0.2,IF(L58="Menor",0.4,IF(L58="Moderado",0.6,IF(L58="Mayor",0.8,IF(L58="Catastrófico",1,))))))</f>
        <v/>
      </c>
      <c r="N58" s="53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 t="shared" si="6"/>
        <v/>
      </c>
      <c r="R58" s="243"/>
      <c r="S58" s="243"/>
      <c r="T58" s="244" t="str">
        <f t="shared" si="7"/>
        <v/>
      </c>
      <c r="U58" s="243"/>
      <c r="V58" s="243"/>
      <c r="W58" s="243"/>
      <c r="X58" s="245" t="str">
        <f>IFERROR(IF(Q58="Probabilidad",(I58-(+I58*T58)),IF(Q58="Impacto",I58,"")),"")</f>
        <v/>
      </c>
      <c r="Y58" s="246" t="str">
        <f>IFERROR(IF(X58="","",IF(X58&lt;=0.2,"Muy Baja",IF(X58&lt;=0.4,"Baja",IF(X58&lt;=0.6,"Media",IF(X58&lt;=0.8,"Alta","Muy Alta"))))),"")</f>
        <v/>
      </c>
      <c r="Z58" s="247" t="str">
        <f t="shared" si="8"/>
        <v/>
      </c>
      <c r="AA58" s="246" t="str">
        <f>IFERROR(IF(AB58="","",IF(AB58&lt;=0.2,"Leve",IF(AB58&lt;=0.4,"Menor",IF(AB58&lt;=0.6,"Moderado",IF(AB58&lt;=0.8,"Mayor","Catastrófico"))))),"")</f>
        <v/>
      </c>
      <c r="AB58" s="247" t="str">
        <f>IFERROR(IF(Q58="Impacto",(M58-(+M58*T58)),IF(Q58="Probabilidad",M58,"")),"")</f>
        <v/>
      </c>
      <c r="AC58" s="248" t="str">
        <f t="shared" si="9"/>
        <v/>
      </c>
      <c r="AD58" s="249"/>
      <c r="AE58" s="250"/>
      <c r="AF58" s="251"/>
      <c r="AG58" s="252"/>
      <c r="AH58" s="252"/>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x14ac:dyDescent="0.3">
      <c r="A59" s="541"/>
      <c r="B59" s="544"/>
      <c r="C59" s="544"/>
      <c r="D59" s="544"/>
      <c r="E59" s="547"/>
      <c r="F59" s="544"/>
      <c r="G59" s="550"/>
      <c r="H59" s="553"/>
      <c r="I59" s="574"/>
      <c r="J59" s="577"/>
      <c r="K59" s="574"/>
      <c r="L59" s="553"/>
      <c r="M59" s="574"/>
      <c r="N59" s="532"/>
      <c r="O59" s="355">
        <v>2</v>
      </c>
      <c r="P59" s="241"/>
      <c r="Q59" s="242" t="str">
        <f t="shared" si="6"/>
        <v/>
      </c>
      <c r="R59" s="243"/>
      <c r="S59" s="243"/>
      <c r="T59" s="244" t="str">
        <f t="shared" si="7"/>
        <v/>
      </c>
      <c r="U59" s="243"/>
      <c r="V59" s="243"/>
      <c r="W59" s="243"/>
      <c r="X59" s="245" t="str">
        <f>IFERROR(IF(AND(Q58="Probabilidad",Q59="Probabilidad"),(Z58-(+Z58*T59)),IF(Q59="Probabilidad",(I58-(+I58*T59)),IF(Q59="Impacto",Z58,""))),"")</f>
        <v/>
      </c>
      <c r="Y59" s="246" t="str">
        <f t="shared" si="4"/>
        <v/>
      </c>
      <c r="Z59" s="247" t="str">
        <f t="shared" si="8"/>
        <v/>
      </c>
      <c r="AA59" s="246" t="str">
        <f t="shared" si="5"/>
        <v/>
      </c>
      <c r="AB59" s="247" t="str">
        <f>IFERROR(IF(AND(Q58="Impacto",Q59="Impacto"),(AB58-(+AB58*T59)),IF(Q59="Impacto",(M58-(+M58*T59)),IF(Q59="Probabilidad",AB58,""))),"")</f>
        <v/>
      </c>
      <c r="AC59" s="248" t="str">
        <f t="shared" si="9"/>
        <v/>
      </c>
      <c r="AD59" s="249"/>
      <c r="AE59" s="250"/>
      <c r="AF59" s="251"/>
      <c r="AG59" s="252"/>
      <c r="AH59" s="252"/>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x14ac:dyDescent="0.3">
      <c r="A60" s="541"/>
      <c r="B60" s="544"/>
      <c r="C60" s="544"/>
      <c r="D60" s="544"/>
      <c r="E60" s="547"/>
      <c r="F60" s="544"/>
      <c r="G60" s="550"/>
      <c r="H60" s="553"/>
      <c r="I60" s="574"/>
      <c r="J60" s="577"/>
      <c r="K60" s="574"/>
      <c r="L60" s="553"/>
      <c r="M60" s="574"/>
      <c r="N60" s="532"/>
      <c r="O60" s="355">
        <v>3</v>
      </c>
      <c r="P60" s="255"/>
      <c r="Q60" s="242" t="str">
        <f t="shared" si="6"/>
        <v/>
      </c>
      <c r="R60" s="243"/>
      <c r="S60" s="243"/>
      <c r="T60" s="244" t="str">
        <f t="shared" si="7"/>
        <v/>
      </c>
      <c r="U60" s="243"/>
      <c r="V60" s="243"/>
      <c r="W60" s="243"/>
      <c r="X60" s="245" t="str">
        <f>IFERROR(IF(AND(Q59="Probabilidad",Q60="Probabilidad"),(Z59-(+Z59*T60)),IF(AND(Q59="Impacto",Q60="Probabilidad"),(Z58-(+Z58*T60)),IF(Q60="Impacto",Z59,""))),"")</f>
        <v/>
      </c>
      <c r="Y60" s="246" t="str">
        <f t="shared" si="4"/>
        <v/>
      </c>
      <c r="Z60" s="247" t="str">
        <f t="shared" si="8"/>
        <v/>
      </c>
      <c r="AA60" s="246" t="str">
        <f t="shared" si="5"/>
        <v/>
      </c>
      <c r="AB60" s="247" t="str">
        <f>IFERROR(IF(AND(Q59="Impacto",Q60="Impacto"),(AB59-(+AB59*T60)),IF(AND(Q59="Probabilidad",Q60="Impacto"),(AB58-(+AB58*T60)),IF(Q60="Probabilidad",AB59,""))),"")</f>
        <v/>
      </c>
      <c r="AC60" s="248" t="str">
        <f t="shared" si="9"/>
        <v/>
      </c>
      <c r="AD60" s="249"/>
      <c r="AE60" s="250"/>
      <c r="AF60" s="251"/>
      <c r="AG60" s="252"/>
      <c r="AH60" s="252"/>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x14ac:dyDescent="0.3">
      <c r="A61" s="541"/>
      <c r="B61" s="544"/>
      <c r="C61" s="544"/>
      <c r="D61" s="544"/>
      <c r="E61" s="547"/>
      <c r="F61" s="544"/>
      <c r="G61" s="550"/>
      <c r="H61" s="553"/>
      <c r="I61" s="574"/>
      <c r="J61" s="577"/>
      <c r="K61" s="574"/>
      <c r="L61" s="553"/>
      <c r="M61" s="574"/>
      <c r="N61" s="532"/>
      <c r="O61" s="355">
        <v>4</v>
      </c>
      <c r="P61" s="241"/>
      <c r="Q61" s="242" t="str">
        <f t="shared" si="6"/>
        <v/>
      </c>
      <c r="R61" s="243"/>
      <c r="S61" s="243"/>
      <c r="T61" s="244" t="str">
        <f t="shared" si="7"/>
        <v/>
      </c>
      <c r="U61" s="243"/>
      <c r="V61" s="243"/>
      <c r="W61" s="243"/>
      <c r="X61" s="245" t="str">
        <f>IFERROR(IF(AND(Q60="Probabilidad",Q61="Probabilidad"),(Z60-(+Z60*T61)),IF(AND(Q60="Impacto",Q61="Probabilidad"),(Z59-(+Z59*T61)),IF(Q61="Impacto",Z60,""))),"")</f>
        <v/>
      </c>
      <c r="Y61" s="246" t="str">
        <f t="shared" si="4"/>
        <v/>
      </c>
      <c r="Z61" s="247" t="str">
        <f t="shared" si="8"/>
        <v/>
      </c>
      <c r="AA61" s="246" t="str">
        <f t="shared" si="5"/>
        <v/>
      </c>
      <c r="AB61" s="247" t="str">
        <f>IFERROR(IF(AND(Q60="Impacto",Q61="Impacto"),(AB60-(+AB60*T61)),IF(AND(Q60="Probabilidad",Q61="Impacto"),(AB59-(+AB59*T61)),IF(Q61="Probabilidad",AB60,""))),"")</f>
        <v/>
      </c>
      <c r="AC61" s="248" t="str">
        <f t="shared" si="9"/>
        <v/>
      </c>
      <c r="AD61" s="249"/>
      <c r="AE61" s="250"/>
      <c r="AF61" s="251"/>
      <c r="AG61" s="252"/>
      <c r="AH61" s="252"/>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x14ac:dyDescent="0.3">
      <c r="A62" s="541"/>
      <c r="B62" s="544"/>
      <c r="C62" s="544"/>
      <c r="D62" s="544"/>
      <c r="E62" s="547"/>
      <c r="F62" s="544"/>
      <c r="G62" s="550"/>
      <c r="H62" s="553"/>
      <c r="I62" s="574"/>
      <c r="J62" s="577"/>
      <c r="K62" s="574"/>
      <c r="L62" s="553"/>
      <c r="M62" s="574"/>
      <c r="N62" s="532"/>
      <c r="O62" s="355">
        <v>5</v>
      </c>
      <c r="P62" s="241"/>
      <c r="Q62" s="242" t="str">
        <f t="shared" si="6"/>
        <v/>
      </c>
      <c r="R62" s="243"/>
      <c r="S62" s="243"/>
      <c r="T62" s="244" t="str">
        <f t="shared" si="7"/>
        <v/>
      </c>
      <c r="U62" s="243"/>
      <c r="V62" s="243"/>
      <c r="W62" s="243"/>
      <c r="X62" s="245" t="str">
        <f>IFERROR(IF(AND(Q61="Probabilidad",Q62="Probabilidad"),(Z61-(+Z61*T62)),IF(AND(Q61="Impacto",Q62="Probabilidad"),(Z60-(+Z60*T62)),IF(Q62="Impacto",Z61,""))),"")</f>
        <v/>
      </c>
      <c r="Y62" s="246" t="str">
        <f t="shared" si="4"/>
        <v/>
      </c>
      <c r="Z62" s="247" t="str">
        <f t="shared" si="8"/>
        <v/>
      </c>
      <c r="AA62" s="246" t="str">
        <f t="shared" si="5"/>
        <v/>
      </c>
      <c r="AB62" s="247" t="str">
        <f>IFERROR(IF(AND(Q61="Impacto",Q62="Impacto"),(AB61-(+AB61*T62)),IF(AND(Q61="Probabilidad",Q62="Impacto"),(AB60-(+AB60*T62)),IF(Q62="Probabilidad",AB61,""))),"")</f>
        <v/>
      </c>
      <c r="AC62" s="248" t="str">
        <f t="shared" si="9"/>
        <v/>
      </c>
      <c r="AD62" s="249"/>
      <c r="AE62" s="250"/>
      <c r="AF62" s="251"/>
      <c r="AG62" s="252"/>
      <c r="AH62" s="252"/>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151.5" customHeight="1" x14ac:dyDescent="0.3">
      <c r="A63" s="542"/>
      <c r="B63" s="545"/>
      <c r="C63" s="545"/>
      <c r="D63" s="545"/>
      <c r="E63" s="548"/>
      <c r="F63" s="545"/>
      <c r="G63" s="551"/>
      <c r="H63" s="554"/>
      <c r="I63" s="575"/>
      <c r="J63" s="578"/>
      <c r="K63" s="575"/>
      <c r="L63" s="554"/>
      <c r="M63" s="575"/>
      <c r="N63" s="533"/>
      <c r="O63" s="355">
        <v>6</v>
      </c>
      <c r="P63" s="241"/>
      <c r="Q63" s="242" t="str">
        <f t="shared" si="6"/>
        <v/>
      </c>
      <c r="R63" s="243"/>
      <c r="S63" s="243"/>
      <c r="T63" s="244" t="str">
        <f t="shared" si="7"/>
        <v/>
      </c>
      <c r="U63" s="243"/>
      <c r="V63" s="243"/>
      <c r="W63" s="243"/>
      <c r="X63" s="245" t="str">
        <f>IFERROR(IF(AND(Q62="Probabilidad",Q63="Probabilidad"),(Z62-(+Z62*T63)),IF(AND(Q62="Impacto",Q63="Probabilidad"),(Z61-(+Z61*T63)),IF(Q63="Impacto",Z62,""))),"")</f>
        <v/>
      </c>
      <c r="Y63" s="246" t="str">
        <f t="shared" si="4"/>
        <v/>
      </c>
      <c r="Z63" s="247" t="str">
        <f t="shared" si="8"/>
        <v/>
      </c>
      <c r="AA63" s="246" t="str">
        <f t="shared" si="5"/>
        <v/>
      </c>
      <c r="AB63" s="247" t="str">
        <f>IFERROR(IF(AND(Q62="Impacto",Q63="Impacto"),(AB62-(+AB62*T63)),IF(AND(Q62="Probabilidad",Q63="Impacto"),(AB61-(+AB61*T63)),IF(Q63="Probabilidad",AB62,""))),"")</f>
        <v/>
      </c>
      <c r="AC63" s="248" t="str">
        <f t="shared" si="9"/>
        <v/>
      </c>
      <c r="AD63" s="249"/>
      <c r="AE63" s="250"/>
      <c r="AF63" s="251"/>
      <c r="AG63" s="252"/>
      <c r="AH63" s="252"/>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151.5" customHeight="1" x14ac:dyDescent="0.3">
      <c r="A64" s="540">
        <v>10</v>
      </c>
      <c r="B64" s="543"/>
      <c r="C64" s="543"/>
      <c r="D64" s="543"/>
      <c r="E64" s="546"/>
      <c r="F64" s="543"/>
      <c r="G64" s="549"/>
      <c r="H64" s="552" t="str">
        <f>IF(G64&lt;=0,"",IF(G64&lt;=2,"Muy Baja",IF(G64&lt;=24,"Baja",IF(G64&lt;=500,"Media",IF(G64&lt;=5000,"Alta","Muy Alta")))))</f>
        <v/>
      </c>
      <c r="I64" s="573" t="str">
        <f>IF(H64="","",IF(H64="Muy Baja",0.2,IF(H64="Baja",0.4,IF(H64="Media",0.6,IF(H64="Alta",0.8,IF(H64="Muy Alta",1,))))))</f>
        <v/>
      </c>
      <c r="J64" s="576"/>
      <c r="K64" s="573"/>
      <c r="L64" s="552" t="str">
        <f>IF(OR(K64='Tabla Impacto'!$C$11,K64='Tabla Impacto'!$D$11),"Leve",IF(OR(K64='Tabla Impacto'!$C$12,K64='Tabla Impacto'!$D$12),"Menor",IF(OR(K64='Tabla Impacto'!$C$13,K64='Tabla Impacto'!$D$13),"Moderado",IF(OR(K64='Tabla Impacto'!$C$14,K64='Tabla Impacto'!$D$14),"Mayor",IF(OR(K64='Tabla Impacto'!$C$15,K64='Tabla Impacto'!$D$15),"Catastrófico","")))))</f>
        <v/>
      </c>
      <c r="M64" s="573" t="str">
        <f>IF(L64="","",IF(L64="Leve",0.2,IF(L64="Menor",0.4,IF(L64="Moderado",0.6,IF(L64="Mayor",0.8,IF(L64="Catastrófico",1,))))))</f>
        <v/>
      </c>
      <c r="N64" s="53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 t="shared" si="6"/>
        <v/>
      </c>
      <c r="R64" s="243"/>
      <c r="S64" s="243"/>
      <c r="T64" s="244" t="str">
        <f t="shared" si="7"/>
        <v/>
      </c>
      <c r="U64" s="243"/>
      <c r="V64" s="243"/>
      <c r="W64" s="243"/>
      <c r="X64" s="245" t="str">
        <f>IFERROR(IF(Q64="Probabilidad",(I64-(+I64*T64)),IF(Q64="Impacto",I64,"")),"")</f>
        <v/>
      </c>
      <c r="Y64" s="246" t="str">
        <f>IFERROR(IF(X64="","",IF(X64&lt;=0.2,"Muy Baja",IF(X64&lt;=0.4,"Baja",IF(X64&lt;=0.6,"Media",IF(X64&lt;=0.8,"Alta","Muy Alta"))))),"")</f>
        <v/>
      </c>
      <c r="Z64" s="247" t="str">
        <f t="shared" si="8"/>
        <v/>
      </c>
      <c r="AA64" s="246" t="str">
        <f>IFERROR(IF(AB64="","",IF(AB64&lt;=0.2,"Leve",IF(AB64&lt;=0.4,"Menor",IF(AB64&lt;=0.6,"Moderado",IF(AB64&lt;=0.8,"Mayor","Catastrófico"))))),"")</f>
        <v/>
      </c>
      <c r="AB64" s="247" t="str">
        <f>IFERROR(IF(Q64="Impacto",(M64-(+M64*T64)),IF(Q64="Probabilidad",M64,"")),"")</f>
        <v/>
      </c>
      <c r="AC64" s="248" t="str">
        <f t="shared" si="9"/>
        <v/>
      </c>
      <c r="AD64" s="249"/>
      <c r="AE64" s="250"/>
      <c r="AF64" s="251"/>
      <c r="AG64" s="252"/>
      <c r="AH64" s="252"/>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151.5" customHeight="1" x14ac:dyDescent="0.3">
      <c r="A65" s="541"/>
      <c r="B65" s="544"/>
      <c r="C65" s="544"/>
      <c r="D65" s="544"/>
      <c r="E65" s="547"/>
      <c r="F65" s="544"/>
      <c r="G65" s="550"/>
      <c r="H65" s="553"/>
      <c r="I65" s="574"/>
      <c r="J65" s="577"/>
      <c r="K65" s="574"/>
      <c r="L65" s="553"/>
      <c r="M65" s="574"/>
      <c r="N65" s="532"/>
      <c r="O65" s="355">
        <v>2</v>
      </c>
      <c r="P65" s="241"/>
      <c r="Q65" s="242" t="str">
        <f t="shared" si="6"/>
        <v/>
      </c>
      <c r="R65" s="243"/>
      <c r="S65" s="243"/>
      <c r="T65" s="244" t="str">
        <f t="shared" si="7"/>
        <v/>
      </c>
      <c r="U65" s="243"/>
      <c r="V65" s="243"/>
      <c r="W65" s="243"/>
      <c r="X65" s="245" t="str">
        <f>IFERROR(IF(AND(Q64="Probabilidad",Q65="Probabilidad"),(Z64-(+Z64*T65)),IF(Q65="Probabilidad",(I64-(+I64*T65)),IF(Q65="Impacto",Z64,""))),"")</f>
        <v/>
      </c>
      <c r="Y65" s="246" t="str">
        <f t="shared" si="4"/>
        <v/>
      </c>
      <c r="Z65" s="247" t="str">
        <f t="shared" si="8"/>
        <v/>
      </c>
      <c r="AA65" s="246" t="str">
        <f t="shared" si="5"/>
        <v/>
      </c>
      <c r="AB65" s="247" t="str">
        <f>IFERROR(IF(AND(Q64="Impacto",Q65="Impacto"),(AB64-(+AB64*T65)),IF(Q65="Impacto",(M64-(+M64*T65)),IF(Q65="Probabilidad",AB64,""))),"")</f>
        <v/>
      </c>
      <c r="AC65" s="248" t="str">
        <f t="shared" si="9"/>
        <v/>
      </c>
      <c r="AD65" s="249"/>
      <c r="AE65" s="250"/>
      <c r="AF65" s="251"/>
      <c r="AG65" s="252"/>
      <c r="AH65" s="252"/>
      <c r="AI65" s="250"/>
      <c r="AJ65" s="251"/>
      <c r="AK65" s="251"/>
      <c r="AL65" s="251"/>
      <c r="AM65" s="251"/>
    </row>
    <row r="66" spans="1:39" ht="151.5" customHeight="1" x14ac:dyDescent="0.3">
      <c r="A66" s="541"/>
      <c r="B66" s="544"/>
      <c r="C66" s="544"/>
      <c r="D66" s="544"/>
      <c r="E66" s="547"/>
      <c r="F66" s="544"/>
      <c r="G66" s="550"/>
      <c r="H66" s="553"/>
      <c r="I66" s="574"/>
      <c r="J66" s="577"/>
      <c r="K66" s="574"/>
      <c r="L66" s="553"/>
      <c r="M66" s="574"/>
      <c r="N66" s="532"/>
      <c r="O66" s="355">
        <v>3</v>
      </c>
      <c r="P66" s="255"/>
      <c r="Q66" s="242" t="str">
        <f t="shared" si="6"/>
        <v/>
      </c>
      <c r="R66" s="243"/>
      <c r="S66" s="243"/>
      <c r="T66" s="244" t="str">
        <f t="shared" si="7"/>
        <v/>
      </c>
      <c r="U66" s="243"/>
      <c r="V66" s="243"/>
      <c r="W66" s="243"/>
      <c r="X66" s="245" t="str">
        <f>IFERROR(IF(AND(Q65="Probabilidad",Q66="Probabilidad"),(Z65-(+Z65*T66)),IF(AND(Q65="Impacto",Q66="Probabilidad"),(Z64-(+Z64*T66)),IF(Q66="Impacto",Z65,""))),"")</f>
        <v/>
      </c>
      <c r="Y66" s="246" t="str">
        <f t="shared" si="4"/>
        <v/>
      </c>
      <c r="Z66" s="247" t="str">
        <f t="shared" si="8"/>
        <v/>
      </c>
      <c r="AA66" s="246" t="str">
        <f t="shared" si="5"/>
        <v/>
      </c>
      <c r="AB66" s="247" t="str">
        <f>IFERROR(IF(AND(Q65="Impacto",Q66="Impacto"),(AB65-(+AB65*T66)),IF(AND(Q65="Probabilidad",Q66="Impacto"),(AB64-(+AB64*T66)),IF(Q66="Probabilidad",AB65,""))),"")</f>
        <v/>
      </c>
      <c r="AC66" s="248" t="str">
        <f t="shared" si="9"/>
        <v/>
      </c>
      <c r="AD66" s="249"/>
      <c r="AE66" s="250"/>
      <c r="AF66" s="251"/>
      <c r="AG66" s="252"/>
      <c r="AH66" s="252"/>
      <c r="AI66" s="250"/>
      <c r="AJ66" s="251"/>
      <c r="AK66" s="251"/>
      <c r="AL66" s="251"/>
      <c r="AM66" s="251"/>
    </row>
    <row r="67" spans="1:39" ht="151.5" customHeight="1" x14ac:dyDescent="0.3">
      <c r="A67" s="541"/>
      <c r="B67" s="544"/>
      <c r="C67" s="544"/>
      <c r="D67" s="544"/>
      <c r="E67" s="547"/>
      <c r="F67" s="544"/>
      <c r="G67" s="550"/>
      <c r="H67" s="553"/>
      <c r="I67" s="574"/>
      <c r="J67" s="577"/>
      <c r="K67" s="574"/>
      <c r="L67" s="553"/>
      <c r="M67" s="574"/>
      <c r="N67" s="532"/>
      <c r="O67" s="355">
        <v>4</v>
      </c>
      <c r="P67" s="241"/>
      <c r="Q67" s="242" t="str">
        <f t="shared" si="6"/>
        <v/>
      </c>
      <c r="R67" s="243"/>
      <c r="S67" s="243"/>
      <c r="T67" s="244" t="str">
        <f t="shared" si="7"/>
        <v/>
      </c>
      <c r="U67" s="243"/>
      <c r="V67" s="243"/>
      <c r="W67" s="243"/>
      <c r="X67" s="245" t="str">
        <f>IFERROR(IF(AND(Q66="Probabilidad",Q67="Probabilidad"),(Z66-(+Z66*T67)),IF(AND(Q66="Impacto",Q67="Probabilidad"),(Z65-(+Z65*T67)),IF(Q67="Impacto",Z66,""))),"")</f>
        <v/>
      </c>
      <c r="Y67" s="246" t="str">
        <f t="shared" si="4"/>
        <v/>
      </c>
      <c r="Z67" s="247" t="str">
        <f t="shared" si="8"/>
        <v/>
      </c>
      <c r="AA67" s="246" t="str">
        <f t="shared" si="5"/>
        <v/>
      </c>
      <c r="AB67" s="247" t="str">
        <f>IFERROR(IF(AND(Q66="Impacto",Q67="Impacto"),(AB66-(+AB66*T67)),IF(AND(Q66="Probabilidad",Q67="Impacto"),(AB65-(+AB65*T67)),IF(Q67="Probabilidad",AB66,""))),"")</f>
        <v/>
      </c>
      <c r="AC67" s="248" t="str">
        <f t="shared" si="9"/>
        <v/>
      </c>
      <c r="AD67" s="249"/>
      <c r="AE67" s="250"/>
      <c r="AF67" s="251"/>
      <c r="AG67" s="252"/>
      <c r="AH67" s="252"/>
      <c r="AI67" s="250"/>
      <c r="AJ67" s="251"/>
      <c r="AK67" s="251"/>
      <c r="AL67" s="251"/>
      <c r="AM67" s="251"/>
    </row>
    <row r="68" spans="1:39" ht="151.5" customHeight="1" x14ac:dyDescent="0.3">
      <c r="A68" s="541"/>
      <c r="B68" s="544"/>
      <c r="C68" s="544"/>
      <c r="D68" s="544"/>
      <c r="E68" s="547"/>
      <c r="F68" s="544"/>
      <c r="G68" s="550"/>
      <c r="H68" s="553"/>
      <c r="I68" s="574"/>
      <c r="J68" s="577"/>
      <c r="K68" s="574"/>
      <c r="L68" s="553"/>
      <c r="M68" s="574"/>
      <c r="N68" s="532"/>
      <c r="O68" s="355">
        <v>5</v>
      </c>
      <c r="P68" s="241"/>
      <c r="Q68" s="242" t="str">
        <f t="shared" si="6"/>
        <v/>
      </c>
      <c r="R68" s="243"/>
      <c r="S68" s="243"/>
      <c r="T68" s="244" t="str">
        <f t="shared" si="7"/>
        <v/>
      </c>
      <c r="U68" s="243"/>
      <c r="V68" s="243"/>
      <c r="W68" s="243"/>
      <c r="X68" s="245" t="str">
        <f>IFERROR(IF(AND(Q67="Probabilidad",Q68="Probabilidad"),(Z67-(+Z67*T68)),IF(AND(Q67="Impacto",Q68="Probabilidad"),(Z66-(+Z66*T68)),IF(Q68="Impacto",Z67,""))),"")</f>
        <v/>
      </c>
      <c r="Y68" s="246" t="str">
        <f t="shared" si="4"/>
        <v/>
      </c>
      <c r="Z68" s="247" t="str">
        <f t="shared" si="8"/>
        <v/>
      </c>
      <c r="AA68" s="246" t="str">
        <f t="shared" si="5"/>
        <v/>
      </c>
      <c r="AB68" s="247" t="str">
        <f>IFERROR(IF(AND(Q67="Impacto",Q68="Impacto"),(AB67-(+AB67*T68)),IF(AND(Q67="Probabilidad",Q68="Impacto"),(AB66-(+AB66*T68)),IF(Q68="Probabilidad",AB67,""))),"")</f>
        <v/>
      </c>
      <c r="AC68" s="248" t="str">
        <f t="shared" si="9"/>
        <v/>
      </c>
      <c r="AD68" s="249"/>
      <c r="AE68" s="250"/>
      <c r="AF68" s="251"/>
      <c r="AG68" s="252"/>
      <c r="AH68" s="252"/>
      <c r="AI68" s="250"/>
      <c r="AJ68" s="251"/>
      <c r="AK68" s="251"/>
      <c r="AL68" s="251"/>
      <c r="AM68" s="251"/>
    </row>
    <row r="69" spans="1:39" ht="151.5" customHeight="1" x14ac:dyDescent="0.3">
      <c r="A69" s="542"/>
      <c r="B69" s="545"/>
      <c r="C69" s="545"/>
      <c r="D69" s="545"/>
      <c r="E69" s="548"/>
      <c r="F69" s="545"/>
      <c r="G69" s="551"/>
      <c r="H69" s="554"/>
      <c r="I69" s="575"/>
      <c r="J69" s="578"/>
      <c r="K69" s="575"/>
      <c r="L69" s="554"/>
      <c r="M69" s="575"/>
      <c r="N69" s="533"/>
      <c r="O69" s="355">
        <v>6</v>
      </c>
      <c r="P69" s="241"/>
      <c r="Q69" s="242" t="str">
        <f t="shared" si="6"/>
        <v/>
      </c>
      <c r="R69" s="243"/>
      <c r="S69" s="243"/>
      <c r="T69" s="244" t="str">
        <f t="shared" si="7"/>
        <v/>
      </c>
      <c r="U69" s="243"/>
      <c r="V69" s="243"/>
      <c r="W69" s="243"/>
      <c r="X69" s="245" t="str">
        <f>IFERROR(IF(AND(Q68="Probabilidad",Q69="Probabilidad"),(Z68-(+Z68*T69)),IF(AND(Q68="Impacto",Q69="Probabilidad"),(Z67-(+Z67*T69)),IF(Q69="Impacto",Z68,""))),"")</f>
        <v/>
      </c>
      <c r="Y69" s="246" t="str">
        <f t="shared" si="4"/>
        <v/>
      </c>
      <c r="Z69" s="247" t="str">
        <f t="shared" si="8"/>
        <v/>
      </c>
      <c r="AA69" s="246" t="str">
        <f t="shared" si="5"/>
        <v/>
      </c>
      <c r="AB69" s="247" t="str">
        <f>IFERROR(IF(AND(Q68="Impacto",Q69="Impacto"),(AB68-(+AB68*T69)),IF(AND(Q68="Probabilidad",Q69="Impacto"),(AB67-(+AB67*T69)),IF(Q69="Probabilidad",AB68,""))),"")</f>
        <v/>
      </c>
      <c r="AC69" s="248" t="str">
        <f t="shared" si="9"/>
        <v/>
      </c>
      <c r="AD69" s="249"/>
      <c r="AE69" s="250"/>
      <c r="AF69" s="251"/>
      <c r="AG69" s="252"/>
      <c r="AH69" s="252"/>
      <c r="AI69" s="250"/>
      <c r="AJ69" s="251"/>
      <c r="AK69" s="251"/>
      <c r="AL69" s="251"/>
      <c r="AM69" s="251"/>
    </row>
    <row r="70" spans="1:39" ht="49.5" customHeight="1" x14ac:dyDescent="0.3">
      <c r="A70" s="257"/>
      <c r="B70" s="579" t="s">
        <v>1054</v>
      </c>
      <c r="C70" s="580"/>
      <c r="D70" s="580"/>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1"/>
    </row>
    <row r="72" spans="1:39" x14ac:dyDescent="0.3">
      <c r="A72" s="233"/>
      <c r="B72" s="258" t="s">
        <v>1055</v>
      </c>
      <c r="C72" s="233"/>
      <c r="D72" s="233"/>
      <c r="F72" s="233"/>
    </row>
  </sheetData>
  <sheetProtection algorithmName="SHA-512" hashValue="gP4YKyi1DJYMhjrh+7Ohdyhf01XYFKjQeHLaKQaAfsCMZZxQboEv2KmoIY29wv5AC6tdnBTpx9mrtpFnyRCRUQ==" saltValue="BIgF7TiT+NpKR2CVSjnwAw==" spinCount="100000" sheet="1" objects="1" scenarios="1"/>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286" priority="231" operator="equal">
      <formula>"Muy Baja"</formula>
    </cfRule>
    <cfRule type="cellIs" dxfId="285" priority="227" operator="equal">
      <formula>"Muy Alta"</formula>
    </cfRule>
    <cfRule type="cellIs" dxfId="284" priority="230" operator="equal">
      <formula>"Baja"</formula>
    </cfRule>
    <cfRule type="cellIs" dxfId="283" priority="229" operator="equal">
      <formula>"Media"</formula>
    </cfRule>
    <cfRule type="cellIs" dxfId="282" priority="228" operator="equal">
      <formula>"Alta"</formula>
    </cfRule>
  </conditionalFormatting>
  <conditionalFormatting sqref="H22">
    <cfRule type="cellIs" dxfId="281" priority="182" operator="equal">
      <formula>"Alta"</formula>
    </cfRule>
    <cfRule type="cellIs" dxfId="280" priority="185" operator="equal">
      <formula>"Muy Baja"</formula>
    </cfRule>
    <cfRule type="cellIs" dxfId="279" priority="181" operator="equal">
      <formula>"Muy Alta"</formula>
    </cfRule>
    <cfRule type="cellIs" dxfId="278" priority="184" operator="equal">
      <formula>"Baja"</formula>
    </cfRule>
    <cfRule type="cellIs" dxfId="277" priority="183" operator="equal">
      <formula>"Media"</formula>
    </cfRule>
  </conditionalFormatting>
  <conditionalFormatting sqref="H28">
    <cfRule type="cellIs" dxfId="276" priority="162" operator="equal">
      <formula>"Muy Baja"</formula>
    </cfRule>
    <cfRule type="cellIs" dxfId="275" priority="160" operator="equal">
      <formula>"Media"</formula>
    </cfRule>
    <cfRule type="cellIs" dxfId="274" priority="158" operator="equal">
      <formula>"Muy Alta"</formula>
    </cfRule>
    <cfRule type="cellIs" dxfId="273" priority="159" operator="equal">
      <formula>"Alta"</formula>
    </cfRule>
    <cfRule type="cellIs" dxfId="272" priority="161" operator="equal">
      <formula>"Baja"</formula>
    </cfRule>
  </conditionalFormatting>
  <conditionalFormatting sqref="H34">
    <cfRule type="cellIs" dxfId="271" priority="136" operator="equal">
      <formula>"Alta"</formula>
    </cfRule>
    <cfRule type="cellIs" dxfId="270" priority="135" operator="equal">
      <formula>"Muy Alta"</formula>
    </cfRule>
    <cfRule type="cellIs" dxfId="269" priority="137" operator="equal">
      <formula>"Media"</formula>
    </cfRule>
    <cfRule type="cellIs" dxfId="268" priority="138" operator="equal">
      <formula>"Baja"</formula>
    </cfRule>
    <cfRule type="cellIs" dxfId="267" priority="139" operator="equal">
      <formula>"Muy Baja"</formula>
    </cfRule>
  </conditionalFormatting>
  <conditionalFormatting sqref="H40">
    <cfRule type="cellIs" dxfId="266" priority="112" operator="equal">
      <formula>"Muy Alta"</formula>
    </cfRule>
    <cfRule type="cellIs" dxfId="265" priority="114" operator="equal">
      <formula>"Media"</formula>
    </cfRule>
    <cfRule type="cellIs" dxfId="264" priority="116" operator="equal">
      <formula>"Muy Baja"</formula>
    </cfRule>
    <cfRule type="cellIs" dxfId="263" priority="115" operator="equal">
      <formula>"Baja"</formula>
    </cfRule>
    <cfRule type="cellIs" dxfId="262" priority="113" operator="equal">
      <formula>"Alta"</formula>
    </cfRule>
  </conditionalFormatting>
  <conditionalFormatting sqref="H46">
    <cfRule type="cellIs" dxfId="261" priority="93" operator="equal">
      <formula>"Muy Baja"</formula>
    </cfRule>
    <cfRule type="cellIs" dxfId="260" priority="89" operator="equal">
      <formula>"Muy Alta"</formula>
    </cfRule>
    <cfRule type="cellIs" dxfId="259" priority="90" operator="equal">
      <formula>"Alta"</formula>
    </cfRule>
    <cfRule type="cellIs" dxfId="258" priority="91" operator="equal">
      <formula>"Media"</formula>
    </cfRule>
    <cfRule type="cellIs" dxfId="257" priority="92" operator="equal">
      <formula>"Baja"</formula>
    </cfRule>
  </conditionalFormatting>
  <conditionalFormatting sqref="H52">
    <cfRule type="cellIs" dxfId="256" priority="66" operator="equal">
      <formula>"Muy Alta"</formula>
    </cfRule>
    <cfRule type="cellIs" dxfId="255" priority="68" operator="equal">
      <formula>"Media"</formula>
    </cfRule>
    <cfRule type="cellIs" dxfId="254" priority="69" operator="equal">
      <formula>"Baja"</formula>
    </cfRule>
    <cfRule type="cellIs" dxfId="253" priority="70" operator="equal">
      <formula>"Muy Baja"</formula>
    </cfRule>
    <cfRule type="cellIs" dxfId="252" priority="67" operator="equal">
      <formula>"Alta"</formula>
    </cfRule>
  </conditionalFormatting>
  <conditionalFormatting sqref="H58">
    <cfRule type="cellIs" dxfId="251" priority="46" operator="equal">
      <formula>"Baja"</formula>
    </cfRule>
    <cfRule type="cellIs" dxfId="250" priority="43" operator="equal">
      <formula>"Muy Alta"</formula>
    </cfRule>
    <cfRule type="cellIs" dxfId="249" priority="44" operator="equal">
      <formula>"Alta"</formula>
    </cfRule>
    <cfRule type="cellIs" dxfId="248" priority="45" operator="equal">
      <formula>"Media"</formula>
    </cfRule>
    <cfRule type="cellIs" dxfId="247" priority="47"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226" operator="equal">
      <formula>"Leve"</formula>
    </cfRule>
    <cfRule type="cellIs" dxfId="239" priority="222" operator="equal">
      <formula>"Catastrófico"</formula>
    </cfRule>
    <cfRule type="cellIs" dxfId="238" priority="223" operator="equal">
      <formula>"Mayor"</formula>
    </cfRule>
    <cfRule type="cellIs" dxfId="237" priority="224" operator="equal">
      <formula>"Moderado"</formula>
    </cfRule>
    <cfRule type="cellIs" dxfId="236" priority="225" operator="equal">
      <formula>"Menor"</formula>
    </cfRule>
  </conditionalFormatting>
  <conditionalFormatting sqref="N10">
    <cfRule type="cellIs" dxfId="235" priority="221" operator="equal">
      <formula>"Bajo"</formula>
    </cfRule>
    <cfRule type="cellIs" dxfId="234" priority="218" operator="equal">
      <formula>"Extremo"</formula>
    </cfRule>
    <cfRule type="cellIs" dxfId="233" priority="219" operator="equal">
      <formula>"Alto"</formula>
    </cfRule>
    <cfRule type="cellIs" dxfId="232" priority="220" operator="equal">
      <formula>"Moderado"</formula>
    </cfRule>
  </conditionalFormatting>
  <conditionalFormatting sqref="N16">
    <cfRule type="cellIs" dxfId="231" priority="200" operator="equal">
      <formula>"Extremo"</formula>
    </cfRule>
    <cfRule type="cellIs" dxfId="230" priority="203" operator="equal">
      <formula>"Bajo"</formula>
    </cfRule>
    <cfRule type="cellIs" dxfId="229" priority="202" operator="equal">
      <formula>"Moderado"</formula>
    </cfRule>
    <cfRule type="cellIs" dxfId="228" priority="201" operator="equal">
      <formula>"Alto"</formula>
    </cfRule>
  </conditionalFormatting>
  <conditionalFormatting sqref="N22">
    <cfRule type="cellIs" dxfId="227" priority="180" operator="equal">
      <formula>"Bajo"</formula>
    </cfRule>
    <cfRule type="cellIs" dxfId="226" priority="177" operator="equal">
      <formula>"Extremo"</formula>
    </cfRule>
    <cfRule type="cellIs" dxfId="225" priority="178" operator="equal">
      <formula>"Alto"</formula>
    </cfRule>
    <cfRule type="cellIs" dxfId="224" priority="179" operator="equal">
      <formula>"Moderado"</formula>
    </cfRule>
  </conditionalFormatting>
  <conditionalFormatting sqref="N28">
    <cfRule type="cellIs" dxfId="223" priority="154" operator="equal">
      <formula>"Extremo"</formula>
    </cfRule>
    <cfRule type="cellIs" dxfId="222" priority="155" operator="equal">
      <formula>"Alto"</formula>
    </cfRule>
    <cfRule type="cellIs" dxfId="221" priority="156" operator="equal">
      <formula>"Moderado"</formula>
    </cfRule>
    <cfRule type="cellIs" dxfId="220" priority="157" operator="equal">
      <formula>"Bajo"</formula>
    </cfRule>
  </conditionalFormatting>
  <conditionalFormatting sqref="N34">
    <cfRule type="cellIs" dxfId="219" priority="132" operator="equal">
      <formula>"Alto"</formula>
    </cfRule>
    <cfRule type="cellIs" dxfId="218" priority="131" operator="equal">
      <formula>"Extremo"</formula>
    </cfRule>
    <cfRule type="cellIs" dxfId="217" priority="133" operator="equal">
      <formula>"Moderado"</formula>
    </cfRule>
    <cfRule type="cellIs" dxfId="216" priority="134" operator="equal">
      <formula>"Bajo"</formula>
    </cfRule>
  </conditionalFormatting>
  <conditionalFormatting sqref="N40">
    <cfRule type="cellIs" dxfId="215" priority="110" operator="equal">
      <formula>"Moderado"</formula>
    </cfRule>
    <cfRule type="cellIs" dxfId="214" priority="109" operator="equal">
      <formula>"Alto"</formula>
    </cfRule>
    <cfRule type="cellIs" dxfId="213" priority="111" operator="equal">
      <formula>"Bajo"</formula>
    </cfRule>
    <cfRule type="cellIs" dxfId="212" priority="108" operator="equal">
      <formula>"Extremo"</formula>
    </cfRule>
  </conditionalFormatting>
  <conditionalFormatting sqref="N46">
    <cfRule type="cellIs" dxfId="211" priority="88" operator="equal">
      <formula>"Bajo"</formula>
    </cfRule>
    <cfRule type="cellIs" dxfId="210" priority="87" operator="equal">
      <formula>"Moderado"</formula>
    </cfRule>
    <cfRule type="cellIs" dxfId="209" priority="86" operator="equal">
      <formula>"Alto"</formula>
    </cfRule>
    <cfRule type="cellIs" dxfId="208" priority="85" operator="equal">
      <formula>"Extremo"</formula>
    </cfRule>
  </conditionalFormatting>
  <conditionalFormatting sqref="N52">
    <cfRule type="cellIs" dxfId="207" priority="62" operator="equal">
      <formula>"Extremo"</formula>
    </cfRule>
    <cfRule type="cellIs" dxfId="206" priority="63" operator="equal">
      <formula>"Alto"</formula>
    </cfRule>
    <cfRule type="cellIs" dxfId="205" priority="65" operator="equal">
      <formula>"Bajo"</formula>
    </cfRule>
    <cfRule type="cellIs" dxfId="204" priority="64" operator="equal">
      <formula>"Moderado"</formula>
    </cfRule>
  </conditionalFormatting>
  <conditionalFormatting sqref="N58">
    <cfRule type="cellIs" dxfId="203" priority="39" operator="equal">
      <formula>"Extremo"</formula>
    </cfRule>
    <cfRule type="cellIs" dxfId="202" priority="40" operator="equal">
      <formula>"Alto"</formula>
    </cfRule>
    <cfRule type="cellIs" dxfId="201" priority="42" operator="equal">
      <formula>"Bajo"</formula>
    </cfRule>
    <cfRule type="cellIs" dxfId="200" priority="41"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AG10:AG69</xm:sqref>
        </x14:dataValidation>
        <x14:dataValidation type="custom" allowBlank="1" showInputMessage="1" showErrorMessage="1" error="Recuerde que las acciones se generan bajo la medida de mitigar el riesgo" xr:uid="{00000000-0002-0000-0400-000003000000}">
          <x14:formula1>
            <xm:f>IF(OR(AD10='https://d.docs.live.net/Users/angelica.patino/Downloads/[1. Matriz_mapa_riesgos corregido final DM (1).xlsx]Opciones Tratamiento'!#REF!,AD10='https://d.docs.live.net/Users/angelica.patino/Downloads/[1. Matriz_mapa_riesgos corregido final DM (1).xlsx]Opciones Tratamiento'!#REF!,AD10='https://d.docs.live.net/Users/angelica.patino/Downloads/[1. Matriz_mapa_riesgos corregido final DM (1).xlsx]Opciones Tratamiento'!#REF!),ISBLANK(AD10),ISTEXT(AD10))</xm:f>
          </x14:formula1>
          <xm:sqref>AF10:AF69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topLeftCell="A25" zoomScale="55" zoomScaleNormal="55" workbookViewId="0">
      <selection activeCell="AY16" sqref="AY16"/>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82" t="s">
        <v>1056</v>
      </c>
      <c r="C2" s="582"/>
      <c r="D2" s="582"/>
      <c r="E2" s="582"/>
      <c r="F2" s="582"/>
      <c r="G2" s="582"/>
      <c r="H2" s="582"/>
      <c r="I2" s="582"/>
      <c r="J2" s="583" t="s">
        <v>5</v>
      </c>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82"/>
      <c r="C3" s="582"/>
      <c r="D3" s="582"/>
      <c r="E3" s="582"/>
      <c r="F3" s="582"/>
      <c r="G3" s="582"/>
      <c r="H3" s="582"/>
      <c r="I3" s="582"/>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82"/>
      <c r="C4" s="582"/>
      <c r="D4" s="582"/>
      <c r="E4" s="582"/>
      <c r="F4" s="582"/>
      <c r="G4" s="582"/>
      <c r="H4" s="582"/>
      <c r="I4" s="582"/>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4" t="s">
        <v>3</v>
      </c>
      <c r="C6" s="584"/>
      <c r="D6" s="585"/>
      <c r="E6" s="586" t="s">
        <v>1057</v>
      </c>
      <c r="F6" s="587"/>
      <c r="G6" s="587"/>
      <c r="H6" s="587"/>
      <c r="I6" s="588"/>
      <c r="J6" s="595" t="str">
        <f>IF(AND('Mapa final'!$H$10="Muy Alta",'Mapa final'!$L$10="Leve"),CONCATENATE("R",'Mapa final'!$A$10),"")</f>
        <v/>
      </c>
      <c r="K6" s="596"/>
      <c r="L6" s="596" t="str">
        <f>IF(AND('Mapa final'!$H$16="Muy Alta",'Mapa final'!$L$16="Leve"),CONCATENATE("R",'Mapa final'!$A$16),"")</f>
        <v/>
      </c>
      <c r="M6" s="596"/>
      <c r="N6" s="596" t="str">
        <f>IF(AND('Mapa final'!$H$22="Muy Alta",'Mapa final'!$L$22="Leve"),CONCATENATE("R",'Mapa final'!$A$22),"")</f>
        <v/>
      </c>
      <c r="O6" s="599"/>
      <c r="P6" s="595" t="str">
        <f>IF(AND('Mapa final'!$H$10="Muy Alta",'Mapa final'!$L$10="Menor"),CONCATENATE("R",'Mapa final'!$A$10),"")</f>
        <v/>
      </c>
      <c r="Q6" s="596"/>
      <c r="R6" s="596" t="str">
        <f>IF(AND('Mapa final'!$H$16="Muy Alta",'Mapa final'!$L$16="Menor"),CONCATENATE("R",'Mapa final'!$A$16),"")</f>
        <v/>
      </c>
      <c r="S6" s="596"/>
      <c r="T6" s="596" t="str">
        <f>IF(AND('Mapa final'!$H$22="Muy Alta",'Mapa final'!$L$22="Menor"),CONCATENATE("R",'Mapa final'!$A$22),"")</f>
        <v/>
      </c>
      <c r="U6" s="599"/>
      <c r="V6" s="595" t="str">
        <f>IF(AND('Mapa final'!$H$10="Muy Alta",'Mapa final'!$L$10="Moderado"),CONCATENATE("R",'Mapa final'!$A$10),"")</f>
        <v/>
      </c>
      <c r="W6" s="596"/>
      <c r="X6" s="596" t="str">
        <f>IF(AND('Mapa final'!$H$16="Muy Alta",'Mapa final'!$L$16="Moderado"),CONCATENATE("R",'Mapa final'!$A$16),"")</f>
        <v/>
      </c>
      <c r="Y6" s="596"/>
      <c r="Z6" s="596" t="str">
        <f>IF(AND('Mapa final'!$H$22="Muy Alta",'Mapa final'!$L$22="Moderado"),CONCATENATE("R",'Mapa final'!$A$22),"")</f>
        <v/>
      </c>
      <c r="AA6" s="599"/>
      <c r="AB6" s="595" t="str">
        <f>IF(AND('Mapa final'!$H$10="Muy Alta",'Mapa final'!$L$10="Mayor"),CONCATENATE("R",'Mapa final'!$A$10),"")</f>
        <v/>
      </c>
      <c r="AC6" s="596"/>
      <c r="AD6" s="596" t="str">
        <f>IF(AND('Mapa final'!$H$16="Muy Alta",'Mapa final'!$L$16="Mayor"),CONCATENATE("R",'Mapa final'!$A$16),"")</f>
        <v/>
      </c>
      <c r="AE6" s="596"/>
      <c r="AF6" s="596" t="str">
        <f>IF(AND('Mapa final'!$H$22="Muy Alta",'Mapa final'!$L$22="Mayor"),CONCATENATE("R",'Mapa final'!$A$22),"")</f>
        <v/>
      </c>
      <c r="AG6" s="599"/>
      <c r="AH6" s="601" t="str">
        <f>IF(AND('Mapa final'!$H$10="Muy Alta",'Mapa final'!$L$10="Catastrófico"),CONCATENATE("R",'Mapa final'!$A$10),"")</f>
        <v/>
      </c>
      <c r="AI6" s="602"/>
      <c r="AJ6" s="602" t="str">
        <f>IF(AND('Mapa final'!$H$16="Muy Alta",'Mapa final'!$L$16="Catastrófico"),CONCATENATE("R",'Mapa final'!$A$16),"")</f>
        <v/>
      </c>
      <c r="AK6" s="602"/>
      <c r="AL6" s="602" t="str">
        <f>IF(AND('Mapa final'!$H$22="Muy Alta",'Mapa final'!$L$22="Catastrófico"),CONCATENATE("R",'Mapa final'!$A$22),"")</f>
        <v/>
      </c>
      <c r="AM6" s="605"/>
      <c r="AO6" s="607" t="s">
        <v>1058</v>
      </c>
      <c r="AP6" s="608"/>
      <c r="AQ6" s="608"/>
      <c r="AR6" s="608"/>
      <c r="AS6" s="608"/>
      <c r="AT6" s="6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4"/>
      <c r="C7" s="584"/>
      <c r="D7" s="585"/>
      <c r="E7" s="589"/>
      <c r="F7" s="590"/>
      <c r="G7" s="590"/>
      <c r="H7" s="590"/>
      <c r="I7" s="591"/>
      <c r="J7" s="597"/>
      <c r="K7" s="598"/>
      <c r="L7" s="598"/>
      <c r="M7" s="598"/>
      <c r="N7" s="598"/>
      <c r="O7" s="600"/>
      <c r="P7" s="597"/>
      <c r="Q7" s="598"/>
      <c r="R7" s="598"/>
      <c r="S7" s="598"/>
      <c r="T7" s="598"/>
      <c r="U7" s="600"/>
      <c r="V7" s="597"/>
      <c r="W7" s="598"/>
      <c r="X7" s="598"/>
      <c r="Y7" s="598"/>
      <c r="Z7" s="598"/>
      <c r="AA7" s="600"/>
      <c r="AB7" s="597"/>
      <c r="AC7" s="598"/>
      <c r="AD7" s="598"/>
      <c r="AE7" s="598"/>
      <c r="AF7" s="598"/>
      <c r="AG7" s="600"/>
      <c r="AH7" s="603"/>
      <c r="AI7" s="604"/>
      <c r="AJ7" s="604"/>
      <c r="AK7" s="604"/>
      <c r="AL7" s="604"/>
      <c r="AM7" s="606"/>
      <c r="AN7" s="15"/>
      <c r="AO7" s="610"/>
      <c r="AP7" s="611"/>
      <c r="AQ7" s="611"/>
      <c r="AR7" s="611"/>
      <c r="AS7" s="611"/>
      <c r="AT7" s="6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4"/>
      <c r="C8" s="584"/>
      <c r="D8" s="585"/>
      <c r="E8" s="589"/>
      <c r="F8" s="590"/>
      <c r="G8" s="590"/>
      <c r="H8" s="590"/>
      <c r="I8" s="591"/>
      <c r="J8" s="597" t="str">
        <f>IF(AND('Mapa final'!$H$28="Muy Alta",'Mapa final'!$L$28="Leve"),CONCATENATE("R",'Mapa final'!$A$28),"")</f>
        <v/>
      </c>
      <c r="K8" s="598"/>
      <c r="L8" s="598" t="str">
        <f>IF(AND('Mapa final'!$H$34="Muy Alta",'Mapa final'!$L$34="Leve"),CONCATENATE("R",'Mapa final'!$A$34),"")</f>
        <v/>
      </c>
      <c r="M8" s="598"/>
      <c r="N8" s="598" t="str">
        <f>IF(AND('Mapa final'!$H$40="Muy Alta",'Mapa final'!$L$40="Leve"),CONCATENATE("R",'Mapa final'!$A$40),"")</f>
        <v/>
      </c>
      <c r="O8" s="600"/>
      <c r="P8" s="597" t="str">
        <f>IF(AND('Mapa final'!$H$28="Muy Alta",'Mapa final'!$L$28="Menor"),CONCATENATE("R",'Mapa final'!$A$28),"")</f>
        <v/>
      </c>
      <c r="Q8" s="598"/>
      <c r="R8" s="598" t="str">
        <f>IF(AND('Mapa final'!$H$34="Muy Alta",'Mapa final'!$L$34="Menor"),CONCATENATE("R",'Mapa final'!$A$34),"")</f>
        <v/>
      </c>
      <c r="S8" s="598"/>
      <c r="T8" s="598" t="str">
        <f>IF(AND('Mapa final'!$H$40="Muy Alta",'Mapa final'!$L$40="Menor"),CONCATENATE("R",'Mapa final'!$A$40),"")</f>
        <v/>
      </c>
      <c r="U8" s="600"/>
      <c r="V8" s="597" t="str">
        <f>IF(AND('Mapa final'!$H$28="Muy Alta",'Mapa final'!$L$28="Moderado"),CONCATENATE("R",'Mapa final'!$A$28),"")</f>
        <v/>
      </c>
      <c r="W8" s="598"/>
      <c r="X8" s="598" t="str">
        <f>IF(AND('Mapa final'!$H$34="Muy Alta",'Mapa final'!$L$34="Moderado"),CONCATENATE("R",'Mapa final'!$A$34),"")</f>
        <v/>
      </c>
      <c r="Y8" s="598"/>
      <c r="Z8" s="598" t="str">
        <f>IF(AND('Mapa final'!$H$40="Muy Alta",'Mapa final'!$L$40="Moderado"),CONCATENATE("R",'Mapa final'!$A$40),"")</f>
        <v/>
      </c>
      <c r="AA8" s="600"/>
      <c r="AB8" s="597" t="str">
        <f>IF(AND('Mapa final'!$H$28="Muy Alta",'Mapa final'!$L$28="Mayor"),CONCATENATE("R",'Mapa final'!$A$28),"")</f>
        <v/>
      </c>
      <c r="AC8" s="598"/>
      <c r="AD8" s="598" t="str">
        <f>IF(AND('Mapa final'!$H$34="Muy Alta",'Mapa final'!$L$34="Mayor"),CONCATENATE("R",'Mapa final'!$A$34),"")</f>
        <v/>
      </c>
      <c r="AE8" s="598"/>
      <c r="AF8" s="598" t="str">
        <f>IF(AND('Mapa final'!$H$40="Muy Alta",'Mapa final'!$L$40="Mayor"),CONCATENATE("R",'Mapa final'!$A$40),"")</f>
        <v/>
      </c>
      <c r="AG8" s="600"/>
      <c r="AH8" s="603" t="str">
        <f>IF(AND('Mapa final'!$H$28="Muy Alta",'Mapa final'!$L$28="Catastrófico"),CONCATENATE("R",'Mapa final'!$A$28),"")</f>
        <v/>
      </c>
      <c r="AI8" s="604"/>
      <c r="AJ8" s="604" t="str">
        <f>IF(AND('Mapa final'!$H$34="Muy Alta",'Mapa final'!$L$34="Catastrófico"),CONCATENATE("R",'Mapa final'!$A$34),"")</f>
        <v/>
      </c>
      <c r="AK8" s="604"/>
      <c r="AL8" s="604" t="str">
        <f>IF(AND('Mapa final'!$H$40="Muy Alta",'Mapa final'!$L$40="Catastrófico"),CONCATENATE("R",'Mapa final'!$A$40),"")</f>
        <v/>
      </c>
      <c r="AM8" s="606"/>
      <c r="AN8" s="15"/>
      <c r="AO8" s="610"/>
      <c r="AP8" s="611"/>
      <c r="AQ8" s="611"/>
      <c r="AR8" s="611"/>
      <c r="AS8" s="611"/>
      <c r="AT8" s="6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4"/>
      <c r="C9" s="584"/>
      <c r="D9" s="585"/>
      <c r="E9" s="589"/>
      <c r="F9" s="590"/>
      <c r="G9" s="590"/>
      <c r="H9" s="590"/>
      <c r="I9" s="591"/>
      <c r="J9" s="597"/>
      <c r="K9" s="598"/>
      <c r="L9" s="598"/>
      <c r="M9" s="598"/>
      <c r="N9" s="598"/>
      <c r="O9" s="600"/>
      <c r="P9" s="597"/>
      <c r="Q9" s="598"/>
      <c r="R9" s="598"/>
      <c r="S9" s="598"/>
      <c r="T9" s="598"/>
      <c r="U9" s="600"/>
      <c r="V9" s="597"/>
      <c r="W9" s="598"/>
      <c r="X9" s="598"/>
      <c r="Y9" s="598"/>
      <c r="Z9" s="598"/>
      <c r="AA9" s="600"/>
      <c r="AB9" s="597"/>
      <c r="AC9" s="598"/>
      <c r="AD9" s="598"/>
      <c r="AE9" s="598"/>
      <c r="AF9" s="598"/>
      <c r="AG9" s="600"/>
      <c r="AH9" s="603"/>
      <c r="AI9" s="604"/>
      <c r="AJ9" s="604"/>
      <c r="AK9" s="604"/>
      <c r="AL9" s="604"/>
      <c r="AM9" s="606"/>
      <c r="AN9" s="15"/>
      <c r="AO9" s="610"/>
      <c r="AP9" s="611"/>
      <c r="AQ9" s="611"/>
      <c r="AR9" s="611"/>
      <c r="AS9" s="611"/>
      <c r="AT9" s="6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4"/>
      <c r="C10" s="584"/>
      <c r="D10" s="585"/>
      <c r="E10" s="589"/>
      <c r="F10" s="590"/>
      <c r="G10" s="590"/>
      <c r="H10" s="590"/>
      <c r="I10" s="591"/>
      <c r="J10" s="597" t="str">
        <f>IF(AND('Mapa final'!$H$46="Muy Alta",'Mapa final'!$L$46="Leve"),CONCATENATE("R",'Mapa final'!$A$46),"")</f>
        <v/>
      </c>
      <c r="K10" s="598"/>
      <c r="L10" s="598" t="str">
        <f>IF(AND('Mapa final'!$H$52="Muy Alta",'Mapa final'!$L$52="Leve"),CONCATENATE("R",'Mapa final'!$A$52),"")</f>
        <v/>
      </c>
      <c r="M10" s="598"/>
      <c r="N10" s="598" t="str">
        <f>IF(AND('Mapa final'!$H$58="Muy Alta",'Mapa final'!$L$58="Leve"),CONCATENATE("R",'Mapa final'!$A$58),"")</f>
        <v/>
      </c>
      <c r="O10" s="600"/>
      <c r="P10" s="597" t="str">
        <f>IF(AND('Mapa final'!$H$46="Muy Alta",'Mapa final'!$L$46="Menor"),CONCATENATE("R",'Mapa final'!$A$46),"")</f>
        <v/>
      </c>
      <c r="Q10" s="598"/>
      <c r="R10" s="598" t="str">
        <f>IF(AND('Mapa final'!$H$52="Muy Alta",'Mapa final'!$L$52="Menor"),CONCATENATE("R",'Mapa final'!$A$52),"")</f>
        <v/>
      </c>
      <c r="S10" s="598"/>
      <c r="T10" s="598" t="str">
        <f>IF(AND('Mapa final'!$H$58="Muy Alta",'Mapa final'!$L$58="Menor"),CONCATENATE("R",'Mapa final'!$A$58),"")</f>
        <v/>
      </c>
      <c r="U10" s="600"/>
      <c r="V10" s="597" t="str">
        <f>IF(AND('Mapa final'!$H$46="Muy Alta",'Mapa final'!$L$46="Moderado"),CONCATENATE("R",'Mapa final'!$A$46),"")</f>
        <v/>
      </c>
      <c r="W10" s="598"/>
      <c r="X10" s="598" t="str">
        <f>IF(AND('Mapa final'!$H$52="Muy Alta",'Mapa final'!$L$52="Moderado"),CONCATENATE("R",'Mapa final'!$A$52),"")</f>
        <v/>
      </c>
      <c r="Y10" s="598"/>
      <c r="Z10" s="598" t="str">
        <f>IF(AND('Mapa final'!$H$58="Muy Alta",'Mapa final'!$L$58="Moderado"),CONCATENATE("R",'Mapa final'!$A$58),"")</f>
        <v/>
      </c>
      <c r="AA10" s="600"/>
      <c r="AB10" s="597" t="str">
        <f>IF(AND('Mapa final'!$H$46="Muy Alta",'Mapa final'!$L$46="Mayor"),CONCATENATE("R",'Mapa final'!$A$46),"")</f>
        <v/>
      </c>
      <c r="AC10" s="598"/>
      <c r="AD10" s="598" t="str">
        <f>IF(AND('Mapa final'!$H$52="Muy Alta",'Mapa final'!$L$52="Mayor"),CONCATENATE("R",'Mapa final'!$A$52),"")</f>
        <v/>
      </c>
      <c r="AE10" s="598"/>
      <c r="AF10" s="598" t="str">
        <f>IF(AND('Mapa final'!$H$58="Muy Alta",'Mapa final'!$L$58="Mayor"),CONCATENATE("R",'Mapa final'!$A$58),"")</f>
        <v/>
      </c>
      <c r="AG10" s="600"/>
      <c r="AH10" s="603" t="str">
        <f>IF(AND('Mapa final'!$H$46="Muy Alta",'Mapa final'!$L$46="Catastrófico"),CONCATENATE("R",'Mapa final'!$A$46),"")</f>
        <v/>
      </c>
      <c r="AI10" s="604"/>
      <c r="AJ10" s="604" t="str">
        <f>IF(AND('Mapa final'!$H$52="Muy Alta",'Mapa final'!$L$52="Catastrófico"),CONCATENATE("R",'Mapa final'!$A$52),"")</f>
        <v/>
      </c>
      <c r="AK10" s="604"/>
      <c r="AL10" s="604" t="str">
        <f>IF(AND('Mapa final'!$H$58="Muy Alta",'Mapa final'!$L$58="Catastrófico"),CONCATENATE("R",'Mapa final'!$A$58),"")</f>
        <v/>
      </c>
      <c r="AM10" s="606"/>
      <c r="AN10" s="15"/>
      <c r="AO10" s="610"/>
      <c r="AP10" s="611"/>
      <c r="AQ10" s="611"/>
      <c r="AR10" s="611"/>
      <c r="AS10" s="611"/>
      <c r="AT10" s="6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4"/>
      <c r="C11" s="584"/>
      <c r="D11" s="585"/>
      <c r="E11" s="589"/>
      <c r="F11" s="590"/>
      <c r="G11" s="590"/>
      <c r="H11" s="590"/>
      <c r="I11" s="591"/>
      <c r="J11" s="597"/>
      <c r="K11" s="598"/>
      <c r="L11" s="598"/>
      <c r="M11" s="598"/>
      <c r="N11" s="598"/>
      <c r="O11" s="600"/>
      <c r="P11" s="597"/>
      <c r="Q11" s="598"/>
      <c r="R11" s="598"/>
      <c r="S11" s="598"/>
      <c r="T11" s="598"/>
      <c r="U11" s="600"/>
      <c r="V11" s="597"/>
      <c r="W11" s="598"/>
      <c r="X11" s="598"/>
      <c r="Y11" s="598"/>
      <c r="Z11" s="598"/>
      <c r="AA11" s="600"/>
      <c r="AB11" s="597"/>
      <c r="AC11" s="598"/>
      <c r="AD11" s="598"/>
      <c r="AE11" s="598"/>
      <c r="AF11" s="598"/>
      <c r="AG11" s="600"/>
      <c r="AH11" s="603"/>
      <c r="AI11" s="604"/>
      <c r="AJ11" s="604"/>
      <c r="AK11" s="604"/>
      <c r="AL11" s="604"/>
      <c r="AM11" s="606"/>
      <c r="AN11" s="15"/>
      <c r="AO11" s="610"/>
      <c r="AP11" s="611"/>
      <c r="AQ11" s="611"/>
      <c r="AR11" s="611"/>
      <c r="AS11" s="611"/>
      <c r="AT11" s="6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4"/>
      <c r="C12" s="584"/>
      <c r="D12" s="585"/>
      <c r="E12" s="589"/>
      <c r="F12" s="590"/>
      <c r="G12" s="590"/>
      <c r="H12" s="590"/>
      <c r="I12" s="591"/>
      <c r="J12" s="597" t="str">
        <f>IF(AND('Mapa final'!$H$64="Muy Alta",'Mapa final'!$L$64="Leve"),CONCATENATE("R",'Mapa final'!$A$64),"")</f>
        <v/>
      </c>
      <c r="K12" s="598"/>
      <c r="L12" s="598" t="str">
        <f>IF(AND('Mapa final'!$H$70="Muy Alta",'Mapa final'!$L$70="Leve"),CONCATENATE("R",'Mapa final'!$A$70),"")</f>
        <v/>
      </c>
      <c r="M12" s="598"/>
      <c r="N12" s="598" t="str">
        <f>IF(AND('Mapa final'!$H$76="Muy Alta",'Mapa final'!$L$76="Leve"),CONCATENATE("R",'Mapa final'!$A$76),"")</f>
        <v/>
      </c>
      <c r="O12" s="600"/>
      <c r="P12" s="597" t="str">
        <f>IF(AND('Mapa final'!$H$64="Muy Alta",'Mapa final'!$L$64="Menor"),CONCATENATE("R",'Mapa final'!$A$64),"")</f>
        <v/>
      </c>
      <c r="Q12" s="598"/>
      <c r="R12" s="598" t="str">
        <f>IF(AND('Mapa final'!$H$70="Muy Alta",'Mapa final'!$L$70="Menor"),CONCATENATE("R",'Mapa final'!$A$70),"")</f>
        <v/>
      </c>
      <c r="S12" s="598"/>
      <c r="T12" s="598" t="str">
        <f>IF(AND('Mapa final'!$H$76="Muy Alta",'Mapa final'!$L$76="Menor"),CONCATENATE("R",'Mapa final'!$A$76),"")</f>
        <v/>
      </c>
      <c r="U12" s="600"/>
      <c r="V12" s="597" t="str">
        <f>IF(AND('Mapa final'!$H$64="Muy Alta",'Mapa final'!$L$64="Moderado"),CONCATENATE("R",'Mapa final'!$A$64),"")</f>
        <v/>
      </c>
      <c r="W12" s="598"/>
      <c r="X12" s="598" t="str">
        <f>IF(AND('Mapa final'!$H$70="Muy Alta",'Mapa final'!$L$70="Moderado"),CONCATENATE("R",'Mapa final'!$A$70),"")</f>
        <v/>
      </c>
      <c r="Y12" s="598"/>
      <c r="Z12" s="598" t="str">
        <f>IF(AND('Mapa final'!$H$76="Muy Alta",'Mapa final'!$L$76="Moderado"),CONCATENATE("R",'Mapa final'!$A$76),"")</f>
        <v/>
      </c>
      <c r="AA12" s="600"/>
      <c r="AB12" s="597" t="str">
        <f>IF(AND('Mapa final'!$H$64="Muy Alta",'Mapa final'!$L$64="Mayor"),CONCATENATE("R",'Mapa final'!$A$64),"")</f>
        <v/>
      </c>
      <c r="AC12" s="598"/>
      <c r="AD12" s="598" t="str">
        <f>IF(AND('Mapa final'!$H$70="Muy Alta",'Mapa final'!$L$70="Mayor"),CONCATENATE("R",'Mapa final'!$A$70),"")</f>
        <v/>
      </c>
      <c r="AE12" s="598"/>
      <c r="AF12" s="598" t="str">
        <f>IF(AND('Mapa final'!$H$76="Muy Alta",'Mapa final'!$L$76="Mayor"),CONCATENATE("R",'Mapa final'!$A$76),"")</f>
        <v/>
      </c>
      <c r="AG12" s="600"/>
      <c r="AH12" s="603" t="str">
        <f>IF(AND('Mapa final'!$H$64="Muy Alta",'Mapa final'!$L$64="Catastrófico"),CONCATENATE("R",'Mapa final'!$A$64),"")</f>
        <v/>
      </c>
      <c r="AI12" s="604"/>
      <c r="AJ12" s="604" t="str">
        <f>IF(AND('Mapa final'!$H$70="Muy Alta",'Mapa final'!$L$70="Catastrófico"),CONCATENATE("R",'Mapa final'!$A$70),"")</f>
        <v/>
      </c>
      <c r="AK12" s="604"/>
      <c r="AL12" s="604" t="str">
        <f>IF(AND('Mapa final'!$H$76="Muy Alta",'Mapa final'!$L$76="Catastrófico"),CONCATENATE("R",'Mapa final'!$A$76),"")</f>
        <v/>
      </c>
      <c r="AM12" s="606"/>
      <c r="AN12" s="15"/>
      <c r="AO12" s="610"/>
      <c r="AP12" s="611"/>
      <c r="AQ12" s="611"/>
      <c r="AR12" s="611"/>
      <c r="AS12" s="611"/>
      <c r="AT12" s="6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4"/>
      <c r="C13" s="584"/>
      <c r="D13" s="585"/>
      <c r="E13" s="592"/>
      <c r="F13" s="593"/>
      <c r="G13" s="593"/>
      <c r="H13" s="593"/>
      <c r="I13" s="594"/>
      <c r="J13" s="597"/>
      <c r="K13" s="598"/>
      <c r="L13" s="598"/>
      <c r="M13" s="598"/>
      <c r="N13" s="598"/>
      <c r="O13" s="600"/>
      <c r="P13" s="597"/>
      <c r="Q13" s="598"/>
      <c r="R13" s="598"/>
      <c r="S13" s="598"/>
      <c r="T13" s="598"/>
      <c r="U13" s="600"/>
      <c r="V13" s="597"/>
      <c r="W13" s="598"/>
      <c r="X13" s="598"/>
      <c r="Y13" s="598"/>
      <c r="Z13" s="598"/>
      <c r="AA13" s="600"/>
      <c r="AB13" s="597"/>
      <c r="AC13" s="598"/>
      <c r="AD13" s="598"/>
      <c r="AE13" s="598"/>
      <c r="AF13" s="598"/>
      <c r="AG13" s="600"/>
      <c r="AH13" s="624"/>
      <c r="AI13" s="616"/>
      <c r="AJ13" s="616"/>
      <c r="AK13" s="616"/>
      <c r="AL13" s="616"/>
      <c r="AM13" s="617"/>
      <c r="AN13" s="15"/>
      <c r="AO13" s="613"/>
      <c r="AP13" s="614"/>
      <c r="AQ13" s="614"/>
      <c r="AR13" s="614"/>
      <c r="AS13" s="614"/>
      <c r="AT13" s="6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4"/>
      <c r="C14" s="584"/>
      <c r="D14" s="585"/>
      <c r="E14" s="586" t="s">
        <v>1059</v>
      </c>
      <c r="F14" s="587"/>
      <c r="G14" s="587"/>
      <c r="H14" s="587"/>
      <c r="I14" s="587"/>
      <c r="J14" s="618" t="str">
        <f>IF(AND('Mapa final'!$H$10="Alta",'Mapa final'!$L$10="Leve"),CONCATENATE("R",'Mapa final'!$A$10),"")</f>
        <v/>
      </c>
      <c r="K14" s="619"/>
      <c r="L14" s="619" t="str">
        <f>IF(AND('Mapa final'!$H$16="Alta",'Mapa final'!$L$16="Leve"),CONCATENATE("R",'Mapa final'!$A$16),"")</f>
        <v/>
      </c>
      <c r="M14" s="619"/>
      <c r="N14" s="619" t="str">
        <f>IF(AND('Mapa final'!$H$22="Alta",'Mapa final'!$L$22="Leve"),CONCATENATE("R",'Mapa final'!$A$22),"")</f>
        <v/>
      </c>
      <c r="O14" s="622"/>
      <c r="P14" s="618" t="str">
        <f>IF(AND('Mapa final'!$H$10="Alta",'Mapa final'!$L$10="Menor"),CONCATENATE("R",'Mapa final'!$A$10),"")</f>
        <v/>
      </c>
      <c r="Q14" s="619"/>
      <c r="R14" s="619" t="str">
        <f>IF(AND('Mapa final'!$H$16="Alta",'Mapa final'!$L$16="Menor"),CONCATENATE("R",'Mapa final'!$A$16),"")</f>
        <v/>
      </c>
      <c r="S14" s="619"/>
      <c r="T14" s="619" t="str">
        <f>IF(AND('Mapa final'!$H$22="Alta",'Mapa final'!$L$22="Menor"),CONCATENATE("R",'Mapa final'!$A$22),"")</f>
        <v/>
      </c>
      <c r="U14" s="622"/>
      <c r="V14" s="595" t="str">
        <f>IF(AND('Mapa final'!$H$10="Alta",'Mapa final'!$L$10="Moderado"),CONCATENATE("R",'Mapa final'!$A$10),"")</f>
        <v/>
      </c>
      <c r="W14" s="596"/>
      <c r="X14" s="596" t="str">
        <f>IF(AND('Mapa final'!$H$16="Alta",'Mapa final'!$L$16="Moderado"),CONCATENATE("R",'Mapa final'!$A$16),"")</f>
        <v/>
      </c>
      <c r="Y14" s="596"/>
      <c r="Z14" s="596" t="str">
        <f>IF(AND('Mapa final'!$H$22="Alta",'Mapa final'!$L$22="Moderado"),CONCATENATE("R",'Mapa final'!$A$22),"")</f>
        <v/>
      </c>
      <c r="AA14" s="599"/>
      <c r="AB14" s="595" t="str">
        <f>IF(AND('Mapa final'!$H$10="Alta",'Mapa final'!$L$10="Mayor"),CONCATENATE("R",'Mapa final'!$A$10),"")</f>
        <v/>
      </c>
      <c r="AC14" s="596"/>
      <c r="AD14" s="596" t="str">
        <f>IF(AND('Mapa final'!$H$16="Alta",'Mapa final'!$L$16="Mayor"),CONCATENATE("R",'Mapa final'!$A$16),"")</f>
        <v/>
      </c>
      <c r="AE14" s="596"/>
      <c r="AF14" s="596" t="str">
        <f>IF(AND('Mapa final'!$H$22="Alta",'Mapa final'!$L$22="Mayor"),CONCATENATE("R",'Mapa final'!$A$22),"")</f>
        <v/>
      </c>
      <c r="AG14" s="599"/>
      <c r="AH14" s="601" t="str">
        <f>IF(AND('Mapa final'!$H$10="Alta",'Mapa final'!$L$10="Catastrófico"),CONCATENATE("R",'Mapa final'!$A$10),"")</f>
        <v/>
      </c>
      <c r="AI14" s="602"/>
      <c r="AJ14" s="602" t="str">
        <f>IF(AND('Mapa final'!$H$16="Alta",'Mapa final'!$L$16="Catastrófico"),CONCATENATE("R",'Mapa final'!$A$16),"")</f>
        <v/>
      </c>
      <c r="AK14" s="602"/>
      <c r="AL14" s="602" t="str">
        <f>IF(AND('Mapa final'!$H$22="Alta",'Mapa final'!$L$22="Catastrófico"),CONCATENATE("R",'Mapa final'!$A$22),"")</f>
        <v/>
      </c>
      <c r="AM14" s="605"/>
      <c r="AN14" s="15"/>
      <c r="AO14" s="625" t="s">
        <v>1060</v>
      </c>
      <c r="AP14" s="626"/>
      <c r="AQ14" s="626"/>
      <c r="AR14" s="626"/>
      <c r="AS14" s="626"/>
      <c r="AT14" s="62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4"/>
      <c r="C15" s="584"/>
      <c r="D15" s="585"/>
      <c r="E15" s="589"/>
      <c r="F15" s="590"/>
      <c r="G15" s="590"/>
      <c r="H15" s="590"/>
      <c r="I15" s="590"/>
      <c r="J15" s="620"/>
      <c r="K15" s="621"/>
      <c r="L15" s="621"/>
      <c r="M15" s="621"/>
      <c r="N15" s="621"/>
      <c r="O15" s="623"/>
      <c r="P15" s="620"/>
      <c r="Q15" s="621"/>
      <c r="R15" s="621"/>
      <c r="S15" s="621"/>
      <c r="T15" s="621"/>
      <c r="U15" s="623"/>
      <c r="V15" s="597"/>
      <c r="W15" s="598"/>
      <c r="X15" s="598"/>
      <c r="Y15" s="598"/>
      <c r="Z15" s="598"/>
      <c r="AA15" s="600"/>
      <c r="AB15" s="597"/>
      <c r="AC15" s="598"/>
      <c r="AD15" s="598"/>
      <c r="AE15" s="598"/>
      <c r="AF15" s="598"/>
      <c r="AG15" s="600"/>
      <c r="AH15" s="603"/>
      <c r="AI15" s="604"/>
      <c r="AJ15" s="604"/>
      <c r="AK15" s="604"/>
      <c r="AL15" s="604"/>
      <c r="AM15" s="606"/>
      <c r="AN15" s="15"/>
      <c r="AO15" s="628"/>
      <c r="AP15" s="629"/>
      <c r="AQ15" s="629"/>
      <c r="AR15" s="629"/>
      <c r="AS15" s="629"/>
      <c r="AT15" s="63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4"/>
      <c r="C16" s="584"/>
      <c r="D16" s="585"/>
      <c r="E16" s="589"/>
      <c r="F16" s="590"/>
      <c r="G16" s="590"/>
      <c r="H16" s="590"/>
      <c r="I16" s="590"/>
      <c r="J16" s="620" t="str">
        <f>IF(AND('Mapa final'!$H$28="Alta",'Mapa final'!$L$28="Leve"),CONCATENATE("R",'Mapa final'!$A$28),"")</f>
        <v/>
      </c>
      <c r="K16" s="621"/>
      <c r="L16" s="621" t="str">
        <f>IF(AND('Mapa final'!$H$34="Alta",'Mapa final'!$L$34="Leve"),CONCATENATE("R",'Mapa final'!$A$34),"")</f>
        <v/>
      </c>
      <c r="M16" s="621"/>
      <c r="N16" s="621" t="str">
        <f>IF(AND('Mapa final'!$H$40="Alta",'Mapa final'!$L$40="Leve"),CONCATENATE("R",'Mapa final'!$A$40),"")</f>
        <v/>
      </c>
      <c r="O16" s="623"/>
      <c r="P16" s="620" t="str">
        <f>IF(AND('Mapa final'!$H$28="Alta",'Mapa final'!$L$28="Menor"),CONCATENATE("R",'Mapa final'!$A$28),"")</f>
        <v/>
      </c>
      <c r="Q16" s="621"/>
      <c r="R16" s="621" t="str">
        <f>IF(AND('Mapa final'!$H$34="Alta",'Mapa final'!$L$34="Menor"),CONCATENATE("R",'Mapa final'!$A$34),"")</f>
        <v/>
      </c>
      <c r="S16" s="621"/>
      <c r="T16" s="621" t="str">
        <f>IF(AND('Mapa final'!$H$40="Alta",'Mapa final'!$L$40="Menor"),CONCATENATE("R",'Mapa final'!$A$40),"")</f>
        <v/>
      </c>
      <c r="U16" s="623"/>
      <c r="V16" s="597" t="str">
        <f>IF(AND('Mapa final'!$H$28="Alta",'Mapa final'!$L$28="Moderado"),CONCATENATE("R",'Mapa final'!$A$28),"")</f>
        <v/>
      </c>
      <c r="W16" s="598"/>
      <c r="X16" s="598" t="str">
        <f>IF(AND('Mapa final'!$H$34="Alta",'Mapa final'!$L$34="Moderado"),CONCATENATE("R",'Mapa final'!$A$34),"")</f>
        <v/>
      </c>
      <c r="Y16" s="598"/>
      <c r="Z16" s="598" t="str">
        <f>IF(AND('Mapa final'!$H$40="Alta",'Mapa final'!$L$40="Moderado"),CONCATENATE("R",'Mapa final'!$A$40),"")</f>
        <v/>
      </c>
      <c r="AA16" s="600"/>
      <c r="AB16" s="597" t="str">
        <f>IF(AND('Mapa final'!$H$28="Alta",'Mapa final'!$L$28="Mayor"),CONCATENATE("R",'Mapa final'!$A$28),"")</f>
        <v/>
      </c>
      <c r="AC16" s="598"/>
      <c r="AD16" s="598" t="str">
        <f>IF(AND('Mapa final'!$H$34="Alta",'Mapa final'!$L$34="Mayor"),CONCATENATE("R",'Mapa final'!$A$34),"")</f>
        <v/>
      </c>
      <c r="AE16" s="598"/>
      <c r="AF16" s="598" t="str">
        <f>IF(AND('Mapa final'!$H$40="Alta",'Mapa final'!$L$40="Mayor"),CONCATENATE("R",'Mapa final'!$A$40),"")</f>
        <v/>
      </c>
      <c r="AG16" s="600"/>
      <c r="AH16" s="603" t="str">
        <f>IF(AND('Mapa final'!$H$28="Alta",'Mapa final'!$L$28="Catastrófico"),CONCATENATE("R",'Mapa final'!$A$28),"")</f>
        <v/>
      </c>
      <c r="AI16" s="604"/>
      <c r="AJ16" s="604" t="str">
        <f>IF(AND('Mapa final'!$H$34="Alta",'Mapa final'!$L$34="Catastrófico"),CONCATENATE("R",'Mapa final'!$A$34),"")</f>
        <v/>
      </c>
      <c r="AK16" s="604"/>
      <c r="AL16" s="604" t="str">
        <f>IF(AND('Mapa final'!$H$40="Alta",'Mapa final'!$L$40="Catastrófico"),CONCATENATE("R",'Mapa final'!$A$40),"")</f>
        <v/>
      </c>
      <c r="AM16" s="606"/>
      <c r="AN16" s="15"/>
      <c r="AO16" s="628"/>
      <c r="AP16" s="629"/>
      <c r="AQ16" s="629"/>
      <c r="AR16" s="629"/>
      <c r="AS16" s="629"/>
      <c r="AT16" s="63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4"/>
      <c r="C17" s="584"/>
      <c r="D17" s="585"/>
      <c r="E17" s="589"/>
      <c r="F17" s="590"/>
      <c r="G17" s="590"/>
      <c r="H17" s="590"/>
      <c r="I17" s="590"/>
      <c r="J17" s="620"/>
      <c r="K17" s="621"/>
      <c r="L17" s="621"/>
      <c r="M17" s="621"/>
      <c r="N17" s="621"/>
      <c r="O17" s="623"/>
      <c r="P17" s="620"/>
      <c r="Q17" s="621"/>
      <c r="R17" s="621"/>
      <c r="S17" s="621"/>
      <c r="T17" s="621"/>
      <c r="U17" s="623"/>
      <c r="V17" s="597"/>
      <c r="W17" s="598"/>
      <c r="X17" s="598"/>
      <c r="Y17" s="598"/>
      <c r="Z17" s="598"/>
      <c r="AA17" s="600"/>
      <c r="AB17" s="597"/>
      <c r="AC17" s="598"/>
      <c r="AD17" s="598"/>
      <c r="AE17" s="598"/>
      <c r="AF17" s="598"/>
      <c r="AG17" s="600"/>
      <c r="AH17" s="603"/>
      <c r="AI17" s="604"/>
      <c r="AJ17" s="604"/>
      <c r="AK17" s="604"/>
      <c r="AL17" s="604"/>
      <c r="AM17" s="606"/>
      <c r="AN17" s="15"/>
      <c r="AO17" s="628"/>
      <c r="AP17" s="629"/>
      <c r="AQ17" s="629"/>
      <c r="AR17" s="629"/>
      <c r="AS17" s="629"/>
      <c r="AT17" s="63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4"/>
      <c r="C18" s="584"/>
      <c r="D18" s="585"/>
      <c r="E18" s="589"/>
      <c r="F18" s="590"/>
      <c r="G18" s="590"/>
      <c r="H18" s="590"/>
      <c r="I18" s="590"/>
      <c r="J18" s="620" t="str">
        <f>IF(AND('Mapa final'!$H$46="Alta",'Mapa final'!$L$46="Leve"),CONCATENATE("R",'Mapa final'!$A$46),"")</f>
        <v/>
      </c>
      <c r="K18" s="621"/>
      <c r="L18" s="621" t="str">
        <f>IF(AND('Mapa final'!$H$52="Alta",'Mapa final'!$L$52="Leve"),CONCATENATE("R",'Mapa final'!$A$52),"")</f>
        <v/>
      </c>
      <c r="M18" s="621"/>
      <c r="N18" s="621" t="str">
        <f>IF(AND('Mapa final'!$H$58="Alta",'Mapa final'!$L$58="Leve"),CONCATENATE("R",'Mapa final'!$A$58),"")</f>
        <v/>
      </c>
      <c r="O18" s="623"/>
      <c r="P18" s="620" t="str">
        <f>IF(AND('Mapa final'!$H$46="Alta",'Mapa final'!$L$46="Menor"),CONCATENATE("R",'Mapa final'!$A$46),"")</f>
        <v/>
      </c>
      <c r="Q18" s="621"/>
      <c r="R18" s="621" t="str">
        <f>IF(AND('Mapa final'!$H$52="Alta",'Mapa final'!$L$52="Menor"),CONCATENATE("R",'Mapa final'!$A$52),"")</f>
        <v/>
      </c>
      <c r="S18" s="621"/>
      <c r="T18" s="621" t="str">
        <f>IF(AND('Mapa final'!$H$58="Alta",'Mapa final'!$L$58="Menor"),CONCATENATE("R",'Mapa final'!$A$58),"")</f>
        <v/>
      </c>
      <c r="U18" s="623"/>
      <c r="V18" s="597" t="str">
        <f>IF(AND('Mapa final'!$H$46="Alta",'Mapa final'!$L$46="Moderado"),CONCATENATE("R",'Mapa final'!$A$46),"")</f>
        <v/>
      </c>
      <c r="W18" s="598"/>
      <c r="X18" s="598" t="str">
        <f>IF(AND('Mapa final'!$H$52="Alta",'Mapa final'!$L$52="Moderado"),CONCATENATE("R",'Mapa final'!$A$52),"")</f>
        <v/>
      </c>
      <c r="Y18" s="598"/>
      <c r="Z18" s="598" t="str">
        <f>IF(AND('Mapa final'!$H$58="Alta",'Mapa final'!$L$58="Moderado"),CONCATENATE("R",'Mapa final'!$A$58),"")</f>
        <v/>
      </c>
      <c r="AA18" s="600"/>
      <c r="AB18" s="597" t="str">
        <f>IF(AND('Mapa final'!$H$46="Alta",'Mapa final'!$L$46="Mayor"),CONCATENATE("R",'Mapa final'!$A$46),"")</f>
        <v/>
      </c>
      <c r="AC18" s="598"/>
      <c r="AD18" s="598" t="str">
        <f>IF(AND('Mapa final'!$H$52="Alta",'Mapa final'!$L$52="Mayor"),CONCATENATE("R",'Mapa final'!$A$52),"")</f>
        <v/>
      </c>
      <c r="AE18" s="598"/>
      <c r="AF18" s="598" t="str">
        <f>IF(AND('Mapa final'!$H$58="Alta",'Mapa final'!$L$58="Mayor"),CONCATENATE("R",'Mapa final'!$A$58),"")</f>
        <v/>
      </c>
      <c r="AG18" s="600"/>
      <c r="AH18" s="603" t="str">
        <f>IF(AND('Mapa final'!$H$46="Alta",'Mapa final'!$L$46="Catastrófico"),CONCATENATE("R",'Mapa final'!$A$46),"")</f>
        <v/>
      </c>
      <c r="AI18" s="604"/>
      <c r="AJ18" s="604" t="str">
        <f>IF(AND('Mapa final'!$H$52="Alta",'Mapa final'!$L$52="Catastrófico"),CONCATENATE("R",'Mapa final'!$A$52),"")</f>
        <v/>
      </c>
      <c r="AK18" s="604"/>
      <c r="AL18" s="604" t="str">
        <f>IF(AND('Mapa final'!$H$58="Alta",'Mapa final'!$L$58="Catastrófico"),CONCATENATE("R",'Mapa final'!$A$58),"")</f>
        <v/>
      </c>
      <c r="AM18" s="606"/>
      <c r="AN18" s="15"/>
      <c r="AO18" s="628"/>
      <c r="AP18" s="629"/>
      <c r="AQ18" s="629"/>
      <c r="AR18" s="629"/>
      <c r="AS18" s="629"/>
      <c r="AT18" s="63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4"/>
      <c r="C19" s="584"/>
      <c r="D19" s="585"/>
      <c r="E19" s="589"/>
      <c r="F19" s="590"/>
      <c r="G19" s="590"/>
      <c r="H19" s="590"/>
      <c r="I19" s="590"/>
      <c r="J19" s="620"/>
      <c r="K19" s="621"/>
      <c r="L19" s="621"/>
      <c r="M19" s="621"/>
      <c r="N19" s="621"/>
      <c r="O19" s="623"/>
      <c r="P19" s="620"/>
      <c r="Q19" s="621"/>
      <c r="R19" s="621"/>
      <c r="S19" s="621"/>
      <c r="T19" s="621"/>
      <c r="U19" s="623"/>
      <c r="V19" s="597"/>
      <c r="W19" s="598"/>
      <c r="X19" s="598"/>
      <c r="Y19" s="598"/>
      <c r="Z19" s="598"/>
      <c r="AA19" s="600"/>
      <c r="AB19" s="597"/>
      <c r="AC19" s="598"/>
      <c r="AD19" s="598"/>
      <c r="AE19" s="598"/>
      <c r="AF19" s="598"/>
      <c r="AG19" s="600"/>
      <c r="AH19" s="603"/>
      <c r="AI19" s="604"/>
      <c r="AJ19" s="604"/>
      <c r="AK19" s="604"/>
      <c r="AL19" s="604"/>
      <c r="AM19" s="606"/>
      <c r="AN19" s="15"/>
      <c r="AO19" s="628"/>
      <c r="AP19" s="629"/>
      <c r="AQ19" s="629"/>
      <c r="AR19" s="629"/>
      <c r="AS19" s="629"/>
      <c r="AT19" s="63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4"/>
      <c r="C20" s="584"/>
      <c r="D20" s="585"/>
      <c r="E20" s="589"/>
      <c r="F20" s="590"/>
      <c r="G20" s="590"/>
      <c r="H20" s="590"/>
      <c r="I20" s="590"/>
      <c r="J20" s="620" t="str">
        <f>IF(AND('Mapa final'!$H$64="Alta",'Mapa final'!$L$64="Leve"),CONCATENATE("R",'Mapa final'!$A$64),"")</f>
        <v/>
      </c>
      <c r="K20" s="621"/>
      <c r="L20" s="621" t="str">
        <f>IF(AND('Mapa final'!$H$70="Alta",'Mapa final'!$L$70="Leve"),CONCATENATE("R",'Mapa final'!$A$70),"")</f>
        <v/>
      </c>
      <c r="M20" s="621"/>
      <c r="N20" s="621" t="str">
        <f>IF(AND('Mapa final'!$H$76="Alta",'Mapa final'!$L$76="Leve"),CONCATENATE("R",'Mapa final'!$A$76),"")</f>
        <v/>
      </c>
      <c r="O20" s="623"/>
      <c r="P20" s="620" t="str">
        <f>IF(AND('Mapa final'!$H$64="Alta",'Mapa final'!$L$64="Menor"),CONCATENATE("R",'Mapa final'!$A$64),"")</f>
        <v/>
      </c>
      <c r="Q20" s="621"/>
      <c r="R20" s="621" t="str">
        <f>IF(AND('Mapa final'!$H$70="Alta",'Mapa final'!$L$70="Menor"),CONCATENATE("R",'Mapa final'!$A$70),"")</f>
        <v/>
      </c>
      <c r="S20" s="621"/>
      <c r="T20" s="621" t="str">
        <f>IF(AND('Mapa final'!$H$76="Alta",'Mapa final'!$L$76="Menor"),CONCATENATE("R",'Mapa final'!$A$76),"")</f>
        <v/>
      </c>
      <c r="U20" s="623"/>
      <c r="V20" s="597" t="str">
        <f>IF(AND('Mapa final'!$H$64="Alta",'Mapa final'!$L$64="Moderado"),CONCATENATE("R",'Mapa final'!$A$64),"")</f>
        <v/>
      </c>
      <c r="W20" s="598"/>
      <c r="X20" s="598" t="str">
        <f>IF(AND('Mapa final'!$H$70="Alta",'Mapa final'!$L$70="Moderado"),CONCATENATE("R",'Mapa final'!$A$70),"")</f>
        <v/>
      </c>
      <c r="Y20" s="598"/>
      <c r="Z20" s="598" t="str">
        <f>IF(AND('Mapa final'!$H$76="Alta",'Mapa final'!$L$76="Moderado"),CONCATENATE("R",'Mapa final'!$A$76),"")</f>
        <v/>
      </c>
      <c r="AA20" s="600"/>
      <c r="AB20" s="597" t="str">
        <f>IF(AND('Mapa final'!$H$64="Alta",'Mapa final'!$L$64="Mayor"),CONCATENATE("R",'Mapa final'!$A$64),"")</f>
        <v/>
      </c>
      <c r="AC20" s="598"/>
      <c r="AD20" s="598" t="str">
        <f>IF(AND('Mapa final'!$H$70="Alta",'Mapa final'!$L$70="Mayor"),CONCATENATE("R",'Mapa final'!$A$70),"")</f>
        <v/>
      </c>
      <c r="AE20" s="598"/>
      <c r="AF20" s="598" t="str">
        <f>IF(AND('Mapa final'!$H$76="Alta",'Mapa final'!$L$76="Mayor"),CONCATENATE("R",'Mapa final'!$A$76),"")</f>
        <v/>
      </c>
      <c r="AG20" s="600"/>
      <c r="AH20" s="603" t="str">
        <f>IF(AND('Mapa final'!$H$64="Alta",'Mapa final'!$L$64="Catastrófico"),CONCATENATE("R",'Mapa final'!$A$64),"")</f>
        <v/>
      </c>
      <c r="AI20" s="604"/>
      <c r="AJ20" s="604" t="str">
        <f>IF(AND('Mapa final'!$H$70="Alta",'Mapa final'!$L$70="Catastrófico"),CONCATENATE("R",'Mapa final'!$A$70),"")</f>
        <v/>
      </c>
      <c r="AK20" s="604"/>
      <c r="AL20" s="604" t="str">
        <f>IF(AND('Mapa final'!$H$76="Alta",'Mapa final'!$L$76="Catastrófico"),CONCATENATE("R",'Mapa final'!$A$76),"")</f>
        <v/>
      </c>
      <c r="AM20" s="606"/>
      <c r="AN20" s="15"/>
      <c r="AO20" s="628"/>
      <c r="AP20" s="629"/>
      <c r="AQ20" s="629"/>
      <c r="AR20" s="629"/>
      <c r="AS20" s="629"/>
      <c r="AT20" s="63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4"/>
      <c r="C21" s="584"/>
      <c r="D21" s="585"/>
      <c r="E21" s="592"/>
      <c r="F21" s="593"/>
      <c r="G21" s="593"/>
      <c r="H21" s="593"/>
      <c r="I21" s="593"/>
      <c r="J21" s="637"/>
      <c r="K21" s="638"/>
      <c r="L21" s="638"/>
      <c r="M21" s="638"/>
      <c r="N21" s="638"/>
      <c r="O21" s="639"/>
      <c r="P21" s="637"/>
      <c r="Q21" s="638"/>
      <c r="R21" s="638"/>
      <c r="S21" s="638"/>
      <c r="T21" s="638"/>
      <c r="U21" s="639"/>
      <c r="V21" s="634"/>
      <c r="W21" s="635"/>
      <c r="X21" s="635"/>
      <c r="Y21" s="635"/>
      <c r="Z21" s="635"/>
      <c r="AA21" s="636"/>
      <c r="AB21" s="634"/>
      <c r="AC21" s="635"/>
      <c r="AD21" s="635"/>
      <c r="AE21" s="635"/>
      <c r="AF21" s="635"/>
      <c r="AG21" s="636"/>
      <c r="AH21" s="624"/>
      <c r="AI21" s="616"/>
      <c r="AJ21" s="616"/>
      <c r="AK21" s="616"/>
      <c r="AL21" s="616"/>
      <c r="AM21" s="617"/>
      <c r="AN21" s="15"/>
      <c r="AO21" s="631"/>
      <c r="AP21" s="632"/>
      <c r="AQ21" s="632"/>
      <c r="AR21" s="632"/>
      <c r="AS21" s="632"/>
      <c r="AT21" s="63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4"/>
      <c r="C22" s="584"/>
      <c r="D22" s="585"/>
      <c r="E22" s="586" t="s">
        <v>1061</v>
      </c>
      <c r="F22" s="587"/>
      <c r="G22" s="587"/>
      <c r="H22" s="587"/>
      <c r="I22" s="588"/>
      <c r="J22" s="618" t="str">
        <f>IF(AND('Mapa final'!$H$10="Media",'Mapa final'!$L$10="Leve"),CONCATENATE("R",'Mapa final'!$A$10),"")</f>
        <v>R1</v>
      </c>
      <c r="K22" s="619"/>
      <c r="L22" s="619" t="str">
        <f>IF(AND('Mapa final'!$H$16="Media",'Mapa final'!$L$16="Leve"),CONCATENATE("R",'Mapa final'!$A$16),"")</f>
        <v/>
      </c>
      <c r="M22" s="619"/>
      <c r="N22" s="619" t="str">
        <f>IF(AND('Mapa final'!$H$22="Media",'Mapa final'!$L$22="Leve"),CONCATENATE("R",'Mapa final'!$A$22),"")</f>
        <v/>
      </c>
      <c r="O22" s="622"/>
      <c r="P22" s="618" t="str">
        <f>IF(AND('Mapa final'!$H$10="Media",'Mapa final'!$L$10="Menor"),CONCATENATE("R",'Mapa final'!$A$10),"")</f>
        <v/>
      </c>
      <c r="Q22" s="619"/>
      <c r="R22" s="619" t="str">
        <f>IF(AND('Mapa final'!$H$16="Media",'Mapa final'!$L$16="Menor"),CONCATENATE("R",'Mapa final'!$A$16),"")</f>
        <v/>
      </c>
      <c r="S22" s="619"/>
      <c r="T22" s="619" t="str">
        <f>IF(AND('Mapa final'!$H$22="Media",'Mapa final'!$L$22="Menor"),CONCATENATE("R",'Mapa final'!$A$22),"")</f>
        <v/>
      </c>
      <c r="U22" s="622"/>
      <c r="V22" s="618" t="str">
        <f>IF(AND('Mapa final'!$H$10="Media",'Mapa final'!$L$10="Moderado"),CONCATENATE("R",'Mapa final'!$A$10),"")</f>
        <v/>
      </c>
      <c r="W22" s="619"/>
      <c r="X22" s="619" t="str">
        <f>IF(AND('Mapa final'!$H$16="Media",'Mapa final'!$L$16="Moderado"),CONCATENATE("R",'Mapa final'!$A$16),"")</f>
        <v/>
      </c>
      <c r="Y22" s="619"/>
      <c r="Z22" s="619" t="str">
        <f>IF(AND('Mapa final'!$H$22="Media",'Mapa final'!$L$22="Moderado"),CONCATENATE("R",'Mapa final'!$A$22),"")</f>
        <v/>
      </c>
      <c r="AA22" s="622"/>
      <c r="AB22" s="595" t="str">
        <f>IF(AND('Mapa final'!$H$10="Media",'Mapa final'!$L$10="Mayor"),CONCATENATE("R",'Mapa final'!$A$10),"")</f>
        <v/>
      </c>
      <c r="AC22" s="596"/>
      <c r="AD22" s="596" t="str">
        <f>IF(AND('Mapa final'!$H$16="Media",'Mapa final'!$L$16="Mayor"),CONCATENATE("R",'Mapa final'!$A$16),"")</f>
        <v/>
      </c>
      <c r="AE22" s="596"/>
      <c r="AF22" s="596" t="str">
        <f>IF(AND('Mapa final'!$H$22="Media",'Mapa final'!$L$22="Mayor"),CONCATENATE("R",'Mapa final'!$A$22),"")</f>
        <v/>
      </c>
      <c r="AG22" s="599"/>
      <c r="AH22" s="601" t="str">
        <f>IF(AND('Mapa final'!$H$10="Media",'Mapa final'!$L$10="Catastrófico"),CONCATENATE("R",'Mapa final'!$A$10),"")</f>
        <v/>
      </c>
      <c r="AI22" s="602"/>
      <c r="AJ22" s="602" t="str">
        <f>IF(AND('Mapa final'!$H$16="Media",'Mapa final'!$L$16="Catastrófico"),CONCATENATE("R",'Mapa final'!$A$16),"")</f>
        <v/>
      </c>
      <c r="AK22" s="602"/>
      <c r="AL22" s="602" t="str">
        <f>IF(AND('Mapa final'!$H$22="Media",'Mapa final'!$L$22="Catastrófico"),CONCATENATE("R",'Mapa final'!$A$22),"")</f>
        <v/>
      </c>
      <c r="AM22" s="605"/>
      <c r="AN22" s="15"/>
      <c r="AO22" s="640" t="s">
        <v>9</v>
      </c>
      <c r="AP22" s="641"/>
      <c r="AQ22" s="641"/>
      <c r="AR22" s="641"/>
      <c r="AS22" s="641"/>
      <c r="AT22" s="64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4"/>
      <c r="C23" s="584"/>
      <c r="D23" s="585"/>
      <c r="E23" s="589"/>
      <c r="F23" s="590"/>
      <c r="G23" s="590"/>
      <c r="H23" s="590"/>
      <c r="I23" s="591"/>
      <c r="J23" s="620"/>
      <c r="K23" s="621"/>
      <c r="L23" s="621"/>
      <c r="M23" s="621"/>
      <c r="N23" s="621"/>
      <c r="O23" s="623"/>
      <c r="P23" s="620"/>
      <c r="Q23" s="621"/>
      <c r="R23" s="621"/>
      <c r="S23" s="621"/>
      <c r="T23" s="621"/>
      <c r="U23" s="623"/>
      <c r="V23" s="620"/>
      <c r="W23" s="621"/>
      <c r="X23" s="621"/>
      <c r="Y23" s="621"/>
      <c r="Z23" s="621"/>
      <c r="AA23" s="623"/>
      <c r="AB23" s="597"/>
      <c r="AC23" s="598"/>
      <c r="AD23" s="598"/>
      <c r="AE23" s="598"/>
      <c r="AF23" s="598"/>
      <c r="AG23" s="600"/>
      <c r="AH23" s="603"/>
      <c r="AI23" s="604"/>
      <c r="AJ23" s="604"/>
      <c r="AK23" s="604"/>
      <c r="AL23" s="604"/>
      <c r="AM23" s="606"/>
      <c r="AN23" s="15"/>
      <c r="AO23" s="643"/>
      <c r="AP23" s="644"/>
      <c r="AQ23" s="644"/>
      <c r="AR23" s="644"/>
      <c r="AS23" s="644"/>
      <c r="AT23" s="64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4"/>
      <c r="C24" s="584"/>
      <c r="D24" s="585"/>
      <c r="E24" s="589"/>
      <c r="F24" s="590"/>
      <c r="G24" s="590"/>
      <c r="H24" s="590"/>
      <c r="I24" s="591"/>
      <c r="J24" s="620" t="str">
        <f>IF(AND('Mapa final'!$H$28="Media",'Mapa final'!$L$28="Leve"),CONCATENATE("R",'Mapa final'!$A$28),"")</f>
        <v/>
      </c>
      <c r="K24" s="621"/>
      <c r="L24" s="621" t="str">
        <f>IF(AND('Mapa final'!$H$34="Media",'Mapa final'!$L$34="Leve"),CONCATENATE("R",'Mapa final'!$A$34),"")</f>
        <v/>
      </c>
      <c r="M24" s="621"/>
      <c r="N24" s="621" t="str">
        <f>IF(AND('Mapa final'!$H$40="Media",'Mapa final'!$L$40="Leve"),CONCATENATE("R",'Mapa final'!$A$40),"")</f>
        <v/>
      </c>
      <c r="O24" s="623"/>
      <c r="P24" s="620" t="str">
        <f>IF(AND('Mapa final'!$H$28="Media",'Mapa final'!$L$28="Menor"),CONCATENATE("R",'Mapa final'!$A$28),"")</f>
        <v/>
      </c>
      <c r="Q24" s="621"/>
      <c r="R24" s="621" t="str">
        <f>IF(AND('Mapa final'!$H$34="Media",'Mapa final'!$L$34="Menor"),CONCATENATE("R",'Mapa final'!$A$34),"")</f>
        <v/>
      </c>
      <c r="S24" s="621"/>
      <c r="T24" s="621" t="str">
        <f>IF(AND('Mapa final'!$H$40="Media",'Mapa final'!$L$40="Menor"),CONCATENATE("R",'Mapa final'!$A$40),"")</f>
        <v/>
      </c>
      <c r="U24" s="623"/>
      <c r="V24" s="620" t="str">
        <f>IF(AND('Mapa final'!$H$28="Media",'Mapa final'!$L$28="Moderado"),CONCATENATE("R",'Mapa final'!$A$28),"")</f>
        <v/>
      </c>
      <c r="W24" s="621"/>
      <c r="X24" s="621" t="str">
        <f>IF(AND('Mapa final'!$H$34="Media",'Mapa final'!$L$34="Moderado"),CONCATENATE("R",'Mapa final'!$A$34),"")</f>
        <v/>
      </c>
      <c r="Y24" s="621"/>
      <c r="Z24" s="621" t="str">
        <f>IF(AND('Mapa final'!$H$40="Media",'Mapa final'!$L$40="Moderado"),CONCATENATE("R",'Mapa final'!$A$40),"")</f>
        <v/>
      </c>
      <c r="AA24" s="623"/>
      <c r="AB24" s="597" t="str">
        <f>IF(AND('Mapa final'!$H$28="Media",'Mapa final'!$L$28="Mayor"),CONCATENATE("R",'Mapa final'!$A$28),"")</f>
        <v/>
      </c>
      <c r="AC24" s="598"/>
      <c r="AD24" s="598" t="str">
        <f>IF(AND('Mapa final'!$H$34="Media",'Mapa final'!$L$34="Mayor"),CONCATENATE("R",'Mapa final'!$A$34),"")</f>
        <v/>
      </c>
      <c r="AE24" s="598"/>
      <c r="AF24" s="598" t="str">
        <f>IF(AND('Mapa final'!$H$40="Media",'Mapa final'!$L$40="Mayor"),CONCATENATE("R",'Mapa final'!$A$40),"")</f>
        <v/>
      </c>
      <c r="AG24" s="600"/>
      <c r="AH24" s="603" t="str">
        <f>IF(AND('Mapa final'!$H$28="Media",'Mapa final'!$L$28="Catastrófico"),CONCATENATE("R",'Mapa final'!$A$28),"")</f>
        <v/>
      </c>
      <c r="AI24" s="604"/>
      <c r="AJ24" s="604" t="str">
        <f>IF(AND('Mapa final'!$H$34="Media",'Mapa final'!$L$34="Catastrófico"),CONCATENATE("R",'Mapa final'!$A$34),"")</f>
        <v/>
      </c>
      <c r="AK24" s="604"/>
      <c r="AL24" s="604" t="str">
        <f>IF(AND('Mapa final'!$H$40="Media",'Mapa final'!$L$40="Catastrófico"),CONCATENATE("R",'Mapa final'!$A$40),"")</f>
        <v/>
      </c>
      <c r="AM24" s="606"/>
      <c r="AN24" s="15"/>
      <c r="AO24" s="643"/>
      <c r="AP24" s="644"/>
      <c r="AQ24" s="644"/>
      <c r="AR24" s="644"/>
      <c r="AS24" s="644"/>
      <c r="AT24" s="64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4"/>
      <c r="C25" s="584"/>
      <c r="D25" s="585"/>
      <c r="E25" s="589"/>
      <c r="F25" s="590"/>
      <c r="G25" s="590"/>
      <c r="H25" s="590"/>
      <c r="I25" s="591"/>
      <c r="J25" s="620"/>
      <c r="K25" s="621"/>
      <c r="L25" s="621"/>
      <c r="M25" s="621"/>
      <c r="N25" s="621"/>
      <c r="O25" s="623"/>
      <c r="P25" s="620"/>
      <c r="Q25" s="621"/>
      <c r="R25" s="621"/>
      <c r="S25" s="621"/>
      <c r="T25" s="621"/>
      <c r="U25" s="623"/>
      <c r="V25" s="620"/>
      <c r="W25" s="621"/>
      <c r="X25" s="621"/>
      <c r="Y25" s="621"/>
      <c r="Z25" s="621"/>
      <c r="AA25" s="623"/>
      <c r="AB25" s="597"/>
      <c r="AC25" s="598"/>
      <c r="AD25" s="598"/>
      <c r="AE25" s="598"/>
      <c r="AF25" s="598"/>
      <c r="AG25" s="600"/>
      <c r="AH25" s="603"/>
      <c r="AI25" s="604"/>
      <c r="AJ25" s="604"/>
      <c r="AK25" s="604"/>
      <c r="AL25" s="604"/>
      <c r="AM25" s="606"/>
      <c r="AN25" s="15"/>
      <c r="AO25" s="643"/>
      <c r="AP25" s="644"/>
      <c r="AQ25" s="644"/>
      <c r="AR25" s="644"/>
      <c r="AS25" s="644"/>
      <c r="AT25" s="64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4"/>
      <c r="C26" s="584"/>
      <c r="D26" s="585"/>
      <c r="E26" s="589"/>
      <c r="F26" s="590"/>
      <c r="G26" s="590"/>
      <c r="H26" s="590"/>
      <c r="I26" s="591"/>
      <c r="J26" s="620" t="str">
        <f>IF(AND('Mapa final'!$H$46="Media",'Mapa final'!$L$46="Leve"),CONCATENATE("R",'Mapa final'!$A$46),"")</f>
        <v/>
      </c>
      <c r="K26" s="621"/>
      <c r="L26" s="621" t="str">
        <f>IF(AND('Mapa final'!$H$52="Media",'Mapa final'!$L$52="Leve"),CONCATENATE("R",'Mapa final'!$A$52),"")</f>
        <v/>
      </c>
      <c r="M26" s="621"/>
      <c r="N26" s="621" t="str">
        <f>IF(AND('Mapa final'!$H$58="Media",'Mapa final'!$L$58="Leve"),CONCATENATE("R",'Mapa final'!$A$58),"")</f>
        <v/>
      </c>
      <c r="O26" s="623"/>
      <c r="P26" s="620" t="str">
        <f>IF(AND('Mapa final'!$H$46="Media",'Mapa final'!$L$46="Menor"),CONCATENATE("R",'Mapa final'!$A$46),"")</f>
        <v/>
      </c>
      <c r="Q26" s="621"/>
      <c r="R26" s="621" t="str">
        <f>IF(AND('Mapa final'!$H$52="Media",'Mapa final'!$L$52="Menor"),CONCATENATE("R",'Mapa final'!$A$52),"")</f>
        <v/>
      </c>
      <c r="S26" s="621"/>
      <c r="T26" s="621" t="str">
        <f>IF(AND('Mapa final'!$H$58="Media",'Mapa final'!$L$58="Menor"),CONCATENATE("R",'Mapa final'!$A$58),"")</f>
        <v/>
      </c>
      <c r="U26" s="623"/>
      <c r="V26" s="620" t="str">
        <f>IF(AND('Mapa final'!$H$46="Media",'Mapa final'!$L$46="Moderado"),CONCATENATE("R",'Mapa final'!$A$46),"")</f>
        <v/>
      </c>
      <c r="W26" s="621"/>
      <c r="X26" s="621" t="str">
        <f>IF(AND('Mapa final'!$H$52="Media",'Mapa final'!$L$52="Moderado"),CONCATENATE("R",'Mapa final'!$A$52),"")</f>
        <v/>
      </c>
      <c r="Y26" s="621"/>
      <c r="Z26" s="621" t="str">
        <f>IF(AND('Mapa final'!$H$58="Media",'Mapa final'!$L$58="Moderado"),CONCATENATE("R",'Mapa final'!$A$58),"")</f>
        <v/>
      </c>
      <c r="AA26" s="623"/>
      <c r="AB26" s="597" t="str">
        <f>IF(AND('Mapa final'!$H$46="Media",'Mapa final'!$L$46="Mayor"),CONCATENATE("R",'Mapa final'!$A$46),"")</f>
        <v/>
      </c>
      <c r="AC26" s="598"/>
      <c r="AD26" s="598" t="str">
        <f>IF(AND('Mapa final'!$H$52="Media",'Mapa final'!$L$52="Mayor"),CONCATENATE("R",'Mapa final'!$A$52),"")</f>
        <v/>
      </c>
      <c r="AE26" s="598"/>
      <c r="AF26" s="598" t="str">
        <f>IF(AND('Mapa final'!$H$58="Media",'Mapa final'!$L$58="Mayor"),CONCATENATE("R",'Mapa final'!$A$58),"")</f>
        <v/>
      </c>
      <c r="AG26" s="600"/>
      <c r="AH26" s="603" t="str">
        <f>IF(AND('Mapa final'!$H$46="Media",'Mapa final'!$L$46="Catastrófico"),CONCATENATE("R",'Mapa final'!$A$46),"")</f>
        <v/>
      </c>
      <c r="AI26" s="604"/>
      <c r="AJ26" s="604" t="str">
        <f>IF(AND('Mapa final'!$H$52="Media",'Mapa final'!$L$52="Catastrófico"),CONCATENATE("R",'Mapa final'!$A$52),"")</f>
        <v/>
      </c>
      <c r="AK26" s="604"/>
      <c r="AL26" s="604" t="str">
        <f>IF(AND('Mapa final'!$H$58="Media",'Mapa final'!$L$58="Catastrófico"),CONCATENATE("R",'Mapa final'!$A$58),"")</f>
        <v/>
      </c>
      <c r="AM26" s="606"/>
      <c r="AN26" s="15"/>
      <c r="AO26" s="643"/>
      <c r="AP26" s="644"/>
      <c r="AQ26" s="644"/>
      <c r="AR26" s="644"/>
      <c r="AS26" s="644"/>
      <c r="AT26" s="64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4"/>
      <c r="C27" s="584"/>
      <c r="D27" s="585"/>
      <c r="E27" s="589"/>
      <c r="F27" s="590"/>
      <c r="G27" s="590"/>
      <c r="H27" s="590"/>
      <c r="I27" s="591"/>
      <c r="J27" s="620"/>
      <c r="K27" s="621"/>
      <c r="L27" s="621"/>
      <c r="M27" s="621"/>
      <c r="N27" s="621"/>
      <c r="O27" s="623"/>
      <c r="P27" s="620"/>
      <c r="Q27" s="621"/>
      <c r="R27" s="621"/>
      <c r="S27" s="621"/>
      <c r="T27" s="621"/>
      <c r="U27" s="623"/>
      <c r="V27" s="620"/>
      <c r="W27" s="621"/>
      <c r="X27" s="621"/>
      <c r="Y27" s="621"/>
      <c r="Z27" s="621"/>
      <c r="AA27" s="623"/>
      <c r="AB27" s="597"/>
      <c r="AC27" s="598"/>
      <c r="AD27" s="598"/>
      <c r="AE27" s="598"/>
      <c r="AF27" s="598"/>
      <c r="AG27" s="600"/>
      <c r="AH27" s="603"/>
      <c r="AI27" s="604"/>
      <c r="AJ27" s="604"/>
      <c r="AK27" s="604"/>
      <c r="AL27" s="604"/>
      <c r="AM27" s="606"/>
      <c r="AN27" s="15"/>
      <c r="AO27" s="643"/>
      <c r="AP27" s="644"/>
      <c r="AQ27" s="644"/>
      <c r="AR27" s="644"/>
      <c r="AS27" s="644"/>
      <c r="AT27" s="64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4"/>
      <c r="C28" s="584"/>
      <c r="D28" s="585"/>
      <c r="E28" s="589"/>
      <c r="F28" s="590"/>
      <c r="G28" s="590"/>
      <c r="H28" s="590"/>
      <c r="I28" s="591"/>
      <c r="J28" s="620" t="str">
        <f>IF(AND('Mapa final'!$H$64="Media",'Mapa final'!$L$64="Leve"),CONCATENATE("R",'Mapa final'!$A$64),"")</f>
        <v/>
      </c>
      <c r="K28" s="621"/>
      <c r="L28" s="621" t="str">
        <f>IF(AND('Mapa final'!$H$70="Media",'Mapa final'!$L$70="Leve"),CONCATENATE("R",'Mapa final'!$A$70),"")</f>
        <v/>
      </c>
      <c r="M28" s="621"/>
      <c r="N28" s="621" t="str">
        <f>IF(AND('Mapa final'!$H$76="Media",'Mapa final'!$L$76="Leve"),CONCATENATE("R",'Mapa final'!$A$76),"")</f>
        <v/>
      </c>
      <c r="O28" s="623"/>
      <c r="P28" s="620" t="str">
        <f>IF(AND('Mapa final'!$H$64="Media",'Mapa final'!$L$64="Menor"),CONCATENATE("R",'Mapa final'!$A$64),"")</f>
        <v/>
      </c>
      <c r="Q28" s="621"/>
      <c r="R28" s="621" t="str">
        <f>IF(AND('Mapa final'!$H$70="Media",'Mapa final'!$L$70="Menor"),CONCATENATE("R",'Mapa final'!$A$70),"")</f>
        <v/>
      </c>
      <c r="S28" s="621"/>
      <c r="T28" s="621" t="str">
        <f>IF(AND('Mapa final'!$H$76="Media",'Mapa final'!$L$76="Menor"),CONCATENATE("R",'Mapa final'!$A$76),"")</f>
        <v/>
      </c>
      <c r="U28" s="623"/>
      <c r="V28" s="620" t="str">
        <f>IF(AND('Mapa final'!$H$64="Media",'Mapa final'!$L$64="Moderado"),CONCATENATE("R",'Mapa final'!$A$64),"")</f>
        <v/>
      </c>
      <c r="W28" s="621"/>
      <c r="X28" s="621" t="str">
        <f>IF(AND('Mapa final'!$H$70="Media",'Mapa final'!$L$70="Moderado"),CONCATENATE("R",'Mapa final'!$A$70),"")</f>
        <v/>
      </c>
      <c r="Y28" s="621"/>
      <c r="Z28" s="621" t="str">
        <f>IF(AND('Mapa final'!$H$76="Media",'Mapa final'!$L$76="Moderado"),CONCATENATE("R",'Mapa final'!$A$76),"")</f>
        <v/>
      </c>
      <c r="AA28" s="623"/>
      <c r="AB28" s="597" t="str">
        <f>IF(AND('Mapa final'!$H$64="Media",'Mapa final'!$L$64="Mayor"),CONCATENATE("R",'Mapa final'!$A$64),"")</f>
        <v/>
      </c>
      <c r="AC28" s="598"/>
      <c r="AD28" s="598" t="str">
        <f>IF(AND('Mapa final'!$H$70="Media",'Mapa final'!$L$70="Mayor"),CONCATENATE("R",'Mapa final'!$A$70),"")</f>
        <v/>
      </c>
      <c r="AE28" s="598"/>
      <c r="AF28" s="598" t="str">
        <f>IF(AND('Mapa final'!$H$76="Media",'Mapa final'!$L$76="Mayor"),CONCATENATE("R",'Mapa final'!$A$76),"")</f>
        <v/>
      </c>
      <c r="AG28" s="600"/>
      <c r="AH28" s="603" t="str">
        <f>IF(AND('Mapa final'!$H$64="Media",'Mapa final'!$L$64="Catastrófico"),CONCATENATE("R",'Mapa final'!$A$64),"")</f>
        <v/>
      </c>
      <c r="AI28" s="604"/>
      <c r="AJ28" s="604" t="str">
        <f>IF(AND('Mapa final'!$H$70="Media",'Mapa final'!$L$70="Catastrófico"),CONCATENATE("R",'Mapa final'!$A$70),"")</f>
        <v/>
      </c>
      <c r="AK28" s="604"/>
      <c r="AL28" s="604" t="str">
        <f>IF(AND('Mapa final'!$H$76="Media",'Mapa final'!$L$76="Catastrófico"),CONCATENATE("R",'Mapa final'!$A$76),"")</f>
        <v/>
      </c>
      <c r="AM28" s="606"/>
      <c r="AN28" s="15"/>
      <c r="AO28" s="643"/>
      <c r="AP28" s="644"/>
      <c r="AQ28" s="644"/>
      <c r="AR28" s="644"/>
      <c r="AS28" s="644"/>
      <c r="AT28" s="64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4"/>
      <c r="C29" s="584"/>
      <c r="D29" s="585"/>
      <c r="E29" s="592"/>
      <c r="F29" s="593"/>
      <c r="G29" s="593"/>
      <c r="H29" s="593"/>
      <c r="I29" s="594"/>
      <c r="J29" s="620"/>
      <c r="K29" s="621"/>
      <c r="L29" s="621"/>
      <c r="M29" s="621"/>
      <c r="N29" s="621"/>
      <c r="O29" s="623"/>
      <c r="P29" s="637"/>
      <c r="Q29" s="638"/>
      <c r="R29" s="638"/>
      <c r="S29" s="638"/>
      <c r="T29" s="638"/>
      <c r="U29" s="639"/>
      <c r="V29" s="637"/>
      <c r="W29" s="638"/>
      <c r="X29" s="638"/>
      <c r="Y29" s="638"/>
      <c r="Z29" s="638"/>
      <c r="AA29" s="639"/>
      <c r="AB29" s="634"/>
      <c r="AC29" s="635"/>
      <c r="AD29" s="635"/>
      <c r="AE29" s="635"/>
      <c r="AF29" s="635"/>
      <c r="AG29" s="636"/>
      <c r="AH29" s="624"/>
      <c r="AI29" s="616"/>
      <c r="AJ29" s="616"/>
      <c r="AK29" s="616"/>
      <c r="AL29" s="616"/>
      <c r="AM29" s="617"/>
      <c r="AN29" s="15"/>
      <c r="AO29" s="646"/>
      <c r="AP29" s="647"/>
      <c r="AQ29" s="647"/>
      <c r="AR29" s="647"/>
      <c r="AS29" s="647"/>
      <c r="AT29" s="64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4"/>
      <c r="C30" s="584"/>
      <c r="D30" s="585"/>
      <c r="E30" s="586" t="s">
        <v>1062</v>
      </c>
      <c r="F30" s="587"/>
      <c r="G30" s="587"/>
      <c r="H30" s="587"/>
      <c r="I30" s="587"/>
      <c r="J30" s="649" t="str">
        <f>IF(AND('Mapa final'!$H$10="Baja",'Mapa final'!$L$10="Leve"),CONCATENATE("R",'Mapa final'!$A$10),"")</f>
        <v/>
      </c>
      <c r="K30" s="650"/>
      <c r="L30" s="650" t="str">
        <f>IF(AND('Mapa final'!$H$16="Baja",'Mapa final'!$L$16="Leve"),CONCATENATE("R",'Mapa final'!$A$16),"")</f>
        <v/>
      </c>
      <c r="M30" s="650"/>
      <c r="N30" s="650" t="str">
        <f>IF(AND('Mapa final'!$H$22="Baja",'Mapa final'!$L$22="Leve"),CONCATENATE("R",'Mapa final'!$A$22),"")</f>
        <v/>
      </c>
      <c r="O30" s="653"/>
      <c r="P30" s="619" t="str">
        <f>IF(AND('Mapa final'!$H$10="Baja",'Mapa final'!$L$10="Menor"),CONCATENATE("R",'Mapa final'!$A$10),"")</f>
        <v/>
      </c>
      <c r="Q30" s="619"/>
      <c r="R30" s="619" t="str">
        <f>IF(AND('Mapa final'!$H$16="Baja",'Mapa final'!$L$16="Menor"),CONCATENATE("R",'Mapa final'!$A$16),"")</f>
        <v/>
      </c>
      <c r="S30" s="619"/>
      <c r="T30" s="619" t="str">
        <f>IF(AND('Mapa final'!$H$22="Baja",'Mapa final'!$L$22="Menor"),CONCATENATE("R",'Mapa final'!$A$22),"")</f>
        <v/>
      </c>
      <c r="U30" s="622"/>
      <c r="V30" s="618" t="str">
        <f>IF(AND('Mapa final'!$H$10="Baja",'Mapa final'!$L$10="Moderado"),CONCATENATE("R",'Mapa final'!$A$10),"")</f>
        <v/>
      </c>
      <c r="W30" s="619"/>
      <c r="X30" s="619" t="str">
        <f>IF(AND('Mapa final'!$H$16="Baja",'Mapa final'!$L$16="Moderado"),CONCATENATE("R",'Mapa final'!$A$16),"")</f>
        <v/>
      </c>
      <c r="Y30" s="619"/>
      <c r="Z30" s="619" t="str">
        <f>IF(AND('Mapa final'!$H$22="Baja",'Mapa final'!$L$22="Moderado"),CONCATENATE("R",'Mapa final'!$A$22),"")</f>
        <v/>
      </c>
      <c r="AA30" s="622"/>
      <c r="AB30" s="595" t="str">
        <f>IF(AND('Mapa final'!$H$10="Baja",'Mapa final'!$L$10="Mayor"),CONCATENATE("R",'Mapa final'!$A$10),"")</f>
        <v/>
      </c>
      <c r="AC30" s="596"/>
      <c r="AD30" s="596" t="str">
        <f>IF(AND('Mapa final'!$H$16="Baja",'Mapa final'!$L$16="Mayor"),CONCATENATE("R",'Mapa final'!$A$16),"")</f>
        <v/>
      </c>
      <c r="AE30" s="596"/>
      <c r="AF30" s="596" t="str">
        <f>IF(AND('Mapa final'!$H$22="Baja",'Mapa final'!$L$22="Mayor"),CONCATENATE("R",'Mapa final'!$A$22),"")</f>
        <v/>
      </c>
      <c r="AG30" s="599"/>
      <c r="AH30" s="601" t="str">
        <f>IF(AND('Mapa final'!$H$10="Baja",'Mapa final'!$L$10="Catastrófico"),CONCATENATE("R",'Mapa final'!$A$10),"")</f>
        <v/>
      </c>
      <c r="AI30" s="602"/>
      <c r="AJ30" s="602" t="str">
        <f>IF(AND('Mapa final'!$H$16="Baja",'Mapa final'!$L$16="Catastrófico"),CONCATENATE("R",'Mapa final'!$A$16),"")</f>
        <v/>
      </c>
      <c r="AK30" s="602"/>
      <c r="AL30" s="602" t="str">
        <f>IF(AND('Mapa final'!$H$22="Baja",'Mapa final'!$L$22="Catastrófico"),CONCATENATE("R",'Mapa final'!$A$22),"")</f>
        <v/>
      </c>
      <c r="AM30" s="605"/>
      <c r="AN30" s="15"/>
      <c r="AO30" s="655" t="s">
        <v>1063</v>
      </c>
      <c r="AP30" s="656"/>
      <c r="AQ30" s="656"/>
      <c r="AR30" s="656"/>
      <c r="AS30" s="656"/>
      <c r="AT30" s="65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4"/>
      <c r="C31" s="584"/>
      <c r="D31" s="585"/>
      <c r="E31" s="589"/>
      <c r="F31" s="590"/>
      <c r="G31" s="590"/>
      <c r="H31" s="590"/>
      <c r="I31" s="590"/>
      <c r="J31" s="651"/>
      <c r="K31" s="652"/>
      <c r="L31" s="652"/>
      <c r="M31" s="652"/>
      <c r="N31" s="652"/>
      <c r="O31" s="654"/>
      <c r="P31" s="621"/>
      <c r="Q31" s="621"/>
      <c r="R31" s="621"/>
      <c r="S31" s="621"/>
      <c r="T31" s="621"/>
      <c r="U31" s="623"/>
      <c r="V31" s="620"/>
      <c r="W31" s="621"/>
      <c r="X31" s="621"/>
      <c r="Y31" s="621"/>
      <c r="Z31" s="621"/>
      <c r="AA31" s="623"/>
      <c r="AB31" s="597"/>
      <c r="AC31" s="598"/>
      <c r="AD31" s="598"/>
      <c r="AE31" s="598"/>
      <c r="AF31" s="598"/>
      <c r="AG31" s="600"/>
      <c r="AH31" s="603"/>
      <c r="AI31" s="604"/>
      <c r="AJ31" s="604"/>
      <c r="AK31" s="604"/>
      <c r="AL31" s="604"/>
      <c r="AM31" s="606"/>
      <c r="AN31" s="15"/>
      <c r="AO31" s="658"/>
      <c r="AP31" s="659"/>
      <c r="AQ31" s="659"/>
      <c r="AR31" s="659"/>
      <c r="AS31" s="659"/>
      <c r="AT31" s="66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4"/>
      <c r="C32" s="584"/>
      <c r="D32" s="585"/>
      <c r="E32" s="589"/>
      <c r="F32" s="590"/>
      <c r="G32" s="590"/>
      <c r="H32" s="590"/>
      <c r="I32" s="590"/>
      <c r="J32" s="651" t="str">
        <f>IF(AND('Mapa final'!$H$28="Baja",'Mapa final'!$L$28="Leve"),CONCATENATE("R",'Mapa final'!$A$28),"")</f>
        <v/>
      </c>
      <c r="K32" s="652"/>
      <c r="L32" s="652" t="str">
        <f>IF(AND('Mapa final'!$H$34="Baja",'Mapa final'!$L$34="Leve"),CONCATENATE("R",'Mapa final'!$A$34),"")</f>
        <v/>
      </c>
      <c r="M32" s="652"/>
      <c r="N32" s="652" t="str">
        <f>IF(AND('Mapa final'!$H$40="Baja",'Mapa final'!$L$40="Leve"),CONCATENATE("R",'Mapa final'!$A$40),"")</f>
        <v/>
      </c>
      <c r="O32" s="654"/>
      <c r="P32" s="621" t="str">
        <f>IF(AND('Mapa final'!$H$28="Baja",'Mapa final'!$L$28="Menor"),CONCATENATE("R",'Mapa final'!$A$28),"")</f>
        <v/>
      </c>
      <c r="Q32" s="621"/>
      <c r="R32" s="621" t="str">
        <f>IF(AND('Mapa final'!$H$34="Baja",'Mapa final'!$L$34="Menor"),CONCATENATE("R",'Mapa final'!$A$34),"")</f>
        <v/>
      </c>
      <c r="S32" s="621"/>
      <c r="T32" s="621" t="str">
        <f>IF(AND('Mapa final'!$H$40="Baja",'Mapa final'!$L$40="Menor"),CONCATENATE("R",'Mapa final'!$A$40),"")</f>
        <v/>
      </c>
      <c r="U32" s="623"/>
      <c r="V32" s="620" t="str">
        <f>IF(AND('Mapa final'!$H$28="Baja",'Mapa final'!$L$28="Moderado"),CONCATENATE("R",'Mapa final'!$A$28),"")</f>
        <v/>
      </c>
      <c r="W32" s="621"/>
      <c r="X32" s="621" t="str">
        <f>IF(AND('Mapa final'!$H$34="Baja",'Mapa final'!$L$34="Moderado"),CONCATENATE("R",'Mapa final'!$A$34),"")</f>
        <v/>
      </c>
      <c r="Y32" s="621"/>
      <c r="Z32" s="621" t="str">
        <f>IF(AND('Mapa final'!$H$40="Baja",'Mapa final'!$L$40="Moderado"),CONCATENATE("R",'Mapa final'!$A$40),"")</f>
        <v/>
      </c>
      <c r="AA32" s="623"/>
      <c r="AB32" s="597" t="str">
        <f>IF(AND('Mapa final'!$H$28="Baja",'Mapa final'!$L$28="Mayor"),CONCATENATE("R",'Mapa final'!$A$28),"")</f>
        <v/>
      </c>
      <c r="AC32" s="598"/>
      <c r="AD32" s="598" t="str">
        <f>IF(AND('Mapa final'!$H$34="Baja",'Mapa final'!$L$34="Mayor"),CONCATENATE("R",'Mapa final'!$A$34),"")</f>
        <v/>
      </c>
      <c r="AE32" s="598"/>
      <c r="AF32" s="598" t="str">
        <f>IF(AND('Mapa final'!$H$40="Baja",'Mapa final'!$L$40="Mayor"),CONCATENATE("R",'Mapa final'!$A$40),"")</f>
        <v/>
      </c>
      <c r="AG32" s="600"/>
      <c r="AH32" s="603" t="str">
        <f>IF(AND('Mapa final'!$H$28="Baja",'Mapa final'!$L$28="Catastrófico"),CONCATENATE("R",'Mapa final'!$A$28),"")</f>
        <v/>
      </c>
      <c r="AI32" s="604"/>
      <c r="AJ32" s="604" t="str">
        <f>IF(AND('Mapa final'!$H$34="Baja",'Mapa final'!$L$34="Catastrófico"),CONCATENATE("R",'Mapa final'!$A$34),"")</f>
        <v/>
      </c>
      <c r="AK32" s="604"/>
      <c r="AL32" s="604" t="str">
        <f>IF(AND('Mapa final'!$H$40="Baja",'Mapa final'!$L$40="Catastrófico"),CONCATENATE("R",'Mapa final'!$A$40),"")</f>
        <v/>
      </c>
      <c r="AM32" s="606"/>
      <c r="AN32" s="15"/>
      <c r="AO32" s="658"/>
      <c r="AP32" s="659"/>
      <c r="AQ32" s="659"/>
      <c r="AR32" s="659"/>
      <c r="AS32" s="659"/>
      <c r="AT32" s="66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4"/>
      <c r="C33" s="584"/>
      <c r="D33" s="585"/>
      <c r="E33" s="589"/>
      <c r="F33" s="590"/>
      <c r="G33" s="590"/>
      <c r="H33" s="590"/>
      <c r="I33" s="590"/>
      <c r="J33" s="651"/>
      <c r="K33" s="652"/>
      <c r="L33" s="652"/>
      <c r="M33" s="652"/>
      <c r="N33" s="652"/>
      <c r="O33" s="654"/>
      <c r="P33" s="621"/>
      <c r="Q33" s="621"/>
      <c r="R33" s="621"/>
      <c r="S33" s="621"/>
      <c r="T33" s="621"/>
      <c r="U33" s="623"/>
      <c r="V33" s="620"/>
      <c r="W33" s="621"/>
      <c r="X33" s="621"/>
      <c r="Y33" s="621"/>
      <c r="Z33" s="621"/>
      <c r="AA33" s="623"/>
      <c r="AB33" s="597"/>
      <c r="AC33" s="598"/>
      <c r="AD33" s="598"/>
      <c r="AE33" s="598"/>
      <c r="AF33" s="598"/>
      <c r="AG33" s="600"/>
      <c r="AH33" s="603"/>
      <c r="AI33" s="604"/>
      <c r="AJ33" s="604"/>
      <c r="AK33" s="604"/>
      <c r="AL33" s="604"/>
      <c r="AM33" s="606"/>
      <c r="AN33" s="15"/>
      <c r="AO33" s="658"/>
      <c r="AP33" s="659"/>
      <c r="AQ33" s="659"/>
      <c r="AR33" s="659"/>
      <c r="AS33" s="659"/>
      <c r="AT33" s="66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4"/>
      <c r="C34" s="584"/>
      <c r="D34" s="585"/>
      <c r="E34" s="589"/>
      <c r="F34" s="590"/>
      <c r="G34" s="590"/>
      <c r="H34" s="590"/>
      <c r="I34" s="590"/>
      <c r="J34" s="651" t="str">
        <f>IF(AND('Mapa final'!$H$46="Baja",'Mapa final'!$L$46="Leve"),CONCATENATE("R",'Mapa final'!$A$46),"")</f>
        <v/>
      </c>
      <c r="K34" s="652"/>
      <c r="L34" s="652" t="str">
        <f>IF(AND('Mapa final'!$H$52="Baja",'Mapa final'!$L$52="Leve"),CONCATENATE("R",'Mapa final'!$A$52),"")</f>
        <v/>
      </c>
      <c r="M34" s="652"/>
      <c r="N34" s="652" t="str">
        <f>IF(AND('Mapa final'!$H$58="Baja",'Mapa final'!$L$58="Leve"),CONCATENATE("R",'Mapa final'!$A$58),"")</f>
        <v/>
      </c>
      <c r="O34" s="654"/>
      <c r="P34" s="621" t="str">
        <f>IF(AND('Mapa final'!$H$46="Baja",'Mapa final'!$L$46="Menor"),CONCATENATE("R",'Mapa final'!$A$46),"")</f>
        <v/>
      </c>
      <c r="Q34" s="621"/>
      <c r="R34" s="621" t="str">
        <f>IF(AND('Mapa final'!$H$52="Baja",'Mapa final'!$L$52="Menor"),CONCATENATE("R",'Mapa final'!$A$52),"")</f>
        <v/>
      </c>
      <c r="S34" s="621"/>
      <c r="T34" s="621" t="str">
        <f>IF(AND('Mapa final'!$H$58="Baja",'Mapa final'!$L$58="Menor"),CONCATENATE("R",'Mapa final'!$A$58),"")</f>
        <v/>
      </c>
      <c r="U34" s="623"/>
      <c r="V34" s="620" t="str">
        <f>IF(AND('Mapa final'!$H$46="Baja",'Mapa final'!$L$46="Moderado"),CONCATENATE("R",'Mapa final'!$A$46),"")</f>
        <v/>
      </c>
      <c r="W34" s="621"/>
      <c r="X34" s="621" t="str">
        <f>IF(AND('Mapa final'!$H$52="Baja",'Mapa final'!$L$52="Moderado"),CONCATENATE("R",'Mapa final'!$A$52),"")</f>
        <v/>
      </c>
      <c r="Y34" s="621"/>
      <c r="Z34" s="621" t="str">
        <f>IF(AND('Mapa final'!$H$58="Baja",'Mapa final'!$L$58="Moderado"),CONCATENATE("R",'Mapa final'!$A$58),"")</f>
        <v/>
      </c>
      <c r="AA34" s="623"/>
      <c r="AB34" s="597" t="str">
        <f>IF(AND('Mapa final'!$H$46="Baja",'Mapa final'!$L$46="Mayor"),CONCATENATE("R",'Mapa final'!$A$46),"")</f>
        <v/>
      </c>
      <c r="AC34" s="598"/>
      <c r="AD34" s="598" t="str">
        <f>IF(AND('Mapa final'!$H$52="Baja",'Mapa final'!$L$52="Mayor"),CONCATENATE("R",'Mapa final'!$A$52),"")</f>
        <v/>
      </c>
      <c r="AE34" s="598"/>
      <c r="AF34" s="598" t="str">
        <f>IF(AND('Mapa final'!$H$58="Baja",'Mapa final'!$L$58="Mayor"),CONCATENATE("R",'Mapa final'!$A$58),"")</f>
        <v/>
      </c>
      <c r="AG34" s="600"/>
      <c r="AH34" s="603" t="str">
        <f>IF(AND('Mapa final'!$H$46="Baja",'Mapa final'!$L$46="Catastrófico"),CONCATENATE("R",'Mapa final'!$A$46),"")</f>
        <v/>
      </c>
      <c r="AI34" s="604"/>
      <c r="AJ34" s="604" t="str">
        <f>IF(AND('Mapa final'!$H$52="Baja",'Mapa final'!$L$52="Catastrófico"),CONCATENATE("R",'Mapa final'!$A$52),"")</f>
        <v/>
      </c>
      <c r="AK34" s="604"/>
      <c r="AL34" s="604" t="str">
        <f>IF(AND('Mapa final'!$H$58="Baja",'Mapa final'!$L$58="Catastrófico"),CONCATENATE("R",'Mapa final'!$A$58),"")</f>
        <v/>
      </c>
      <c r="AM34" s="606"/>
      <c r="AN34" s="15"/>
      <c r="AO34" s="658"/>
      <c r="AP34" s="659"/>
      <c r="AQ34" s="659"/>
      <c r="AR34" s="659"/>
      <c r="AS34" s="659"/>
      <c r="AT34" s="66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4"/>
      <c r="C35" s="584"/>
      <c r="D35" s="585"/>
      <c r="E35" s="589"/>
      <c r="F35" s="590"/>
      <c r="G35" s="590"/>
      <c r="H35" s="590"/>
      <c r="I35" s="590"/>
      <c r="J35" s="651"/>
      <c r="K35" s="652"/>
      <c r="L35" s="652"/>
      <c r="M35" s="652"/>
      <c r="N35" s="652"/>
      <c r="O35" s="654"/>
      <c r="P35" s="621"/>
      <c r="Q35" s="621"/>
      <c r="R35" s="621"/>
      <c r="S35" s="621"/>
      <c r="T35" s="621"/>
      <c r="U35" s="623"/>
      <c r="V35" s="620"/>
      <c r="W35" s="621"/>
      <c r="X35" s="621"/>
      <c r="Y35" s="621"/>
      <c r="Z35" s="621"/>
      <c r="AA35" s="623"/>
      <c r="AB35" s="597"/>
      <c r="AC35" s="598"/>
      <c r="AD35" s="598"/>
      <c r="AE35" s="598"/>
      <c r="AF35" s="598"/>
      <c r="AG35" s="600"/>
      <c r="AH35" s="603"/>
      <c r="AI35" s="604"/>
      <c r="AJ35" s="604"/>
      <c r="AK35" s="604"/>
      <c r="AL35" s="604"/>
      <c r="AM35" s="606"/>
      <c r="AN35" s="15"/>
      <c r="AO35" s="658"/>
      <c r="AP35" s="659"/>
      <c r="AQ35" s="659"/>
      <c r="AR35" s="659"/>
      <c r="AS35" s="659"/>
      <c r="AT35" s="66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4"/>
      <c r="C36" s="584"/>
      <c r="D36" s="585"/>
      <c r="E36" s="589"/>
      <c r="F36" s="590"/>
      <c r="G36" s="590"/>
      <c r="H36" s="590"/>
      <c r="I36" s="590"/>
      <c r="J36" s="651" t="str">
        <f>IF(AND('Mapa final'!$H$64="Baja",'Mapa final'!$L$64="Leve"),CONCATENATE("R",'Mapa final'!$A$64),"")</f>
        <v/>
      </c>
      <c r="K36" s="652"/>
      <c r="L36" s="652" t="str">
        <f>IF(AND('Mapa final'!$H$70="Baja",'Mapa final'!$L$70="Leve"),CONCATENATE("R",'Mapa final'!$A$70),"")</f>
        <v/>
      </c>
      <c r="M36" s="652"/>
      <c r="N36" s="652" t="str">
        <f>IF(AND('Mapa final'!$H$76="Baja",'Mapa final'!$L$76="Leve"),CONCATENATE("R",'Mapa final'!$A$76),"")</f>
        <v/>
      </c>
      <c r="O36" s="654"/>
      <c r="P36" s="621" t="str">
        <f>IF(AND('Mapa final'!$H$64="Baja",'Mapa final'!$L$64="Menor"),CONCATENATE("R",'Mapa final'!$A$64),"")</f>
        <v/>
      </c>
      <c r="Q36" s="621"/>
      <c r="R36" s="621" t="str">
        <f>IF(AND('Mapa final'!$H$70="Baja",'Mapa final'!$L$70="Menor"),CONCATENATE("R",'Mapa final'!$A$70),"")</f>
        <v/>
      </c>
      <c r="S36" s="621"/>
      <c r="T36" s="621" t="str">
        <f>IF(AND('Mapa final'!$H$76="Baja",'Mapa final'!$L$76="Menor"),CONCATENATE("R",'Mapa final'!$A$76),"")</f>
        <v/>
      </c>
      <c r="U36" s="623"/>
      <c r="V36" s="620" t="str">
        <f>IF(AND('Mapa final'!$H$64="Baja",'Mapa final'!$L$64="Moderado"),CONCATENATE("R",'Mapa final'!$A$64),"")</f>
        <v/>
      </c>
      <c r="W36" s="621"/>
      <c r="X36" s="621" t="str">
        <f>IF(AND('Mapa final'!$H$70="Baja",'Mapa final'!$L$70="Moderado"),CONCATENATE("R",'Mapa final'!$A$70),"")</f>
        <v/>
      </c>
      <c r="Y36" s="621"/>
      <c r="Z36" s="621" t="str">
        <f>IF(AND('Mapa final'!$H$76="Baja",'Mapa final'!$L$76="Moderado"),CONCATENATE("R",'Mapa final'!$A$76),"")</f>
        <v/>
      </c>
      <c r="AA36" s="623"/>
      <c r="AB36" s="597" t="str">
        <f>IF(AND('Mapa final'!$H$64="Baja",'Mapa final'!$L$64="Mayor"),CONCATENATE("R",'Mapa final'!$A$64),"")</f>
        <v/>
      </c>
      <c r="AC36" s="598"/>
      <c r="AD36" s="598" t="str">
        <f>IF(AND('Mapa final'!$H$70="Baja",'Mapa final'!$L$70="Mayor"),CONCATENATE("R",'Mapa final'!$A$70),"")</f>
        <v/>
      </c>
      <c r="AE36" s="598"/>
      <c r="AF36" s="598" t="str">
        <f>IF(AND('Mapa final'!$H$76="Baja",'Mapa final'!$L$76="Mayor"),CONCATENATE("R",'Mapa final'!$A$76),"")</f>
        <v/>
      </c>
      <c r="AG36" s="600"/>
      <c r="AH36" s="603" t="str">
        <f>IF(AND('Mapa final'!$H$64="Baja",'Mapa final'!$L$64="Catastrófico"),CONCATENATE("R",'Mapa final'!$A$64),"")</f>
        <v/>
      </c>
      <c r="AI36" s="604"/>
      <c r="AJ36" s="604" t="str">
        <f>IF(AND('Mapa final'!$H$70="Baja",'Mapa final'!$L$70="Catastrófico"),CONCATENATE("R",'Mapa final'!$A$70),"")</f>
        <v/>
      </c>
      <c r="AK36" s="604"/>
      <c r="AL36" s="604" t="str">
        <f>IF(AND('Mapa final'!$H$76="Baja",'Mapa final'!$L$76="Catastrófico"),CONCATENATE("R",'Mapa final'!$A$76),"")</f>
        <v/>
      </c>
      <c r="AM36" s="606"/>
      <c r="AN36" s="15"/>
      <c r="AO36" s="658"/>
      <c r="AP36" s="659"/>
      <c r="AQ36" s="659"/>
      <c r="AR36" s="659"/>
      <c r="AS36" s="659"/>
      <c r="AT36" s="660"/>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4"/>
      <c r="C37" s="584"/>
      <c r="D37" s="585"/>
      <c r="E37" s="592"/>
      <c r="F37" s="593"/>
      <c r="G37" s="593"/>
      <c r="H37" s="593"/>
      <c r="I37" s="593"/>
      <c r="J37" s="664"/>
      <c r="K37" s="665"/>
      <c r="L37" s="665"/>
      <c r="M37" s="665"/>
      <c r="N37" s="665"/>
      <c r="O37" s="666"/>
      <c r="P37" s="638"/>
      <c r="Q37" s="638"/>
      <c r="R37" s="638"/>
      <c r="S37" s="638"/>
      <c r="T37" s="638"/>
      <c r="U37" s="639"/>
      <c r="V37" s="637"/>
      <c r="W37" s="638"/>
      <c r="X37" s="638"/>
      <c r="Y37" s="638"/>
      <c r="Z37" s="638"/>
      <c r="AA37" s="639"/>
      <c r="AB37" s="634"/>
      <c r="AC37" s="635"/>
      <c r="AD37" s="635"/>
      <c r="AE37" s="635"/>
      <c r="AF37" s="635"/>
      <c r="AG37" s="636"/>
      <c r="AH37" s="624"/>
      <c r="AI37" s="616"/>
      <c r="AJ37" s="616"/>
      <c r="AK37" s="616"/>
      <c r="AL37" s="616"/>
      <c r="AM37" s="617"/>
      <c r="AN37" s="15"/>
      <c r="AO37" s="661"/>
      <c r="AP37" s="662"/>
      <c r="AQ37" s="662"/>
      <c r="AR37" s="662"/>
      <c r="AS37" s="662"/>
      <c r="AT37" s="663"/>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4"/>
      <c r="C38" s="584"/>
      <c r="D38" s="585"/>
      <c r="E38" s="586" t="s">
        <v>1064</v>
      </c>
      <c r="F38" s="587"/>
      <c r="G38" s="587"/>
      <c r="H38" s="587"/>
      <c r="I38" s="588"/>
      <c r="J38" s="649" t="str">
        <f>IF(AND('Mapa final'!$H$10="Muy Baja",'Mapa final'!$L$10="Leve"),CONCATENATE("R",'Mapa final'!$A$10),"")</f>
        <v/>
      </c>
      <c r="K38" s="650"/>
      <c r="L38" s="650" t="str">
        <f>IF(AND('Mapa final'!$H$16="Muy Baja",'Mapa final'!$L$16="Leve"),CONCATENATE("R",'Mapa final'!$A$16),"")</f>
        <v/>
      </c>
      <c r="M38" s="650"/>
      <c r="N38" s="650" t="str">
        <f>IF(AND('Mapa final'!$H$22="Muy Baja",'Mapa final'!$L$22="Leve"),CONCATENATE("R",'Mapa final'!$A$22),"")</f>
        <v/>
      </c>
      <c r="O38" s="653"/>
      <c r="P38" s="649" t="str">
        <f>IF(AND('Mapa final'!$H$10="Muy Baja",'Mapa final'!$L$10="Menor"),CONCATENATE("R",'Mapa final'!$A$10),"")</f>
        <v/>
      </c>
      <c r="Q38" s="650"/>
      <c r="R38" s="650" t="str">
        <f>IF(AND('Mapa final'!$H$16="Muy Baja",'Mapa final'!$L$16="Menor"),CONCATENATE("R",'Mapa final'!$A$16),"")</f>
        <v/>
      </c>
      <c r="S38" s="650"/>
      <c r="T38" s="650" t="str">
        <f>IF(AND('Mapa final'!$H$22="Muy Baja",'Mapa final'!$L$22="Menor"),CONCATENATE("R",'Mapa final'!$A$22),"")</f>
        <v/>
      </c>
      <c r="U38" s="653"/>
      <c r="V38" s="618" t="str">
        <f>IF(AND('Mapa final'!$H$10="Muy Baja",'Mapa final'!$L$10="Moderado"),CONCATENATE("R",'Mapa final'!$A$10),"")</f>
        <v/>
      </c>
      <c r="W38" s="619"/>
      <c r="X38" s="619" t="str">
        <f>IF(AND('Mapa final'!$H$16="Muy Baja",'Mapa final'!$L$16="Moderado"),CONCATENATE("R",'Mapa final'!$A$16),"")</f>
        <v/>
      </c>
      <c r="Y38" s="619"/>
      <c r="Z38" s="619" t="str">
        <f>IF(AND('Mapa final'!$H$22="Muy Baja",'Mapa final'!$L$22="Moderado"),CONCATENATE("R",'Mapa final'!$A$22),"")</f>
        <v/>
      </c>
      <c r="AA38" s="622"/>
      <c r="AB38" s="595" t="str">
        <f>IF(AND('Mapa final'!$H$10="Muy Baja",'Mapa final'!$L$10="Mayor"),CONCATENATE("R",'Mapa final'!$A$10),"")</f>
        <v/>
      </c>
      <c r="AC38" s="596"/>
      <c r="AD38" s="596" t="str">
        <f>IF(AND('Mapa final'!$H$16="Muy Baja",'Mapa final'!$L$16="Mayor"),CONCATENATE("R",'Mapa final'!$A$16),"")</f>
        <v/>
      </c>
      <c r="AE38" s="596"/>
      <c r="AF38" s="596" t="str">
        <f>IF(AND('Mapa final'!$H$22="Muy Baja",'Mapa final'!$L$22="Mayor"),CONCATENATE("R",'Mapa final'!$A$22),"")</f>
        <v/>
      </c>
      <c r="AG38" s="599"/>
      <c r="AH38" s="601" t="str">
        <f>IF(AND('Mapa final'!$H$10="Muy Baja",'Mapa final'!$L$10="Catastrófico"),CONCATENATE("R",'Mapa final'!$A$10),"")</f>
        <v/>
      </c>
      <c r="AI38" s="602"/>
      <c r="AJ38" s="602" t="str">
        <f>IF(AND('Mapa final'!$H$16="Muy Baja",'Mapa final'!$L$16="Catastrófico"),CONCATENATE("R",'Mapa final'!$A$16),"")</f>
        <v/>
      </c>
      <c r="AK38" s="602"/>
      <c r="AL38" s="602" t="str">
        <f>IF(AND('Mapa final'!$H$22="Muy Baja",'Mapa final'!$L$22="Catastrófico"),CONCATENATE("R",'Mapa final'!$A$22),"")</f>
        <v/>
      </c>
      <c r="AM38" s="60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4"/>
      <c r="C39" s="584"/>
      <c r="D39" s="585"/>
      <c r="E39" s="589"/>
      <c r="F39" s="590"/>
      <c r="G39" s="590"/>
      <c r="H39" s="590"/>
      <c r="I39" s="591"/>
      <c r="J39" s="651"/>
      <c r="K39" s="652"/>
      <c r="L39" s="652"/>
      <c r="M39" s="652"/>
      <c r="N39" s="652"/>
      <c r="O39" s="654"/>
      <c r="P39" s="651"/>
      <c r="Q39" s="652"/>
      <c r="R39" s="652"/>
      <c r="S39" s="652"/>
      <c r="T39" s="652"/>
      <c r="U39" s="654"/>
      <c r="V39" s="620"/>
      <c r="W39" s="621"/>
      <c r="X39" s="621"/>
      <c r="Y39" s="621"/>
      <c r="Z39" s="621"/>
      <c r="AA39" s="623"/>
      <c r="AB39" s="597"/>
      <c r="AC39" s="598"/>
      <c r="AD39" s="598"/>
      <c r="AE39" s="598"/>
      <c r="AF39" s="598"/>
      <c r="AG39" s="600"/>
      <c r="AH39" s="603"/>
      <c r="AI39" s="604"/>
      <c r="AJ39" s="604"/>
      <c r="AK39" s="604"/>
      <c r="AL39" s="604"/>
      <c r="AM39" s="60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4"/>
      <c r="C40" s="584"/>
      <c r="D40" s="585"/>
      <c r="E40" s="589"/>
      <c r="F40" s="590"/>
      <c r="G40" s="590"/>
      <c r="H40" s="590"/>
      <c r="I40" s="591"/>
      <c r="J40" s="651" t="str">
        <f>IF(AND('Mapa final'!$H$28="Muy Baja",'Mapa final'!$L$28="Leve"),CONCATENATE("R",'Mapa final'!$A$28),"")</f>
        <v/>
      </c>
      <c r="K40" s="652"/>
      <c r="L40" s="652" t="str">
        <f>IF(AND('Mapa final'!$H$34="Muy Baja",'Mapa final'!$L$34="Leve"),CONCATENATE("R",'Mapa final'!$A$34),"")</f>
        <v/>
      </c>
      <c r="M40" s="652"/>
      <c r="N40" s="652" t="str">
        <f>IF(AND('Mapa final'!$H$40="Muy Baja",'Mapa final'!$L$40="Leve"),CONCATENATE("R",'Mapa final'!$A$40),"")</f>
        <v/>
      </c>
      <c r="O40" s="654"/>
      <c r="P40" s="651" t="str">
        <f>IF(AND('Mapa final'!$H$28="Muy Baja",'Mapa final'!$L$28="Menor"),CONCATENATE("R",'Mapa final'!$A$28),"")</f>
        <v/>
      </c>
      <c r="Q40" s="652"/>
      <c r="R40" s="652" t="str">
        <f>IF(AND('Mapa final'!$H$34="Muy Baja",'Mapa final'!$L$34="Menor"),CONCATENATE("R",'Mapa final'!$A$34),"")</f>
        <v/>
      </c>
      <c r="S40" s="652"/>
      <c r="T40" s="652" t="str">
        <f>IF(AND('Mapa final'!$H$40="Muy Baja",'Mapa final'!$L$40="Menor"),CONCATENATE("R",'Mapa final'!$A$40),"")</f>
        <v/>
      </c>
      <c r="U40" s="654"/>
      <c r="V40" s="620" t="str">
        <f>IF(AND('Mapa final'!$H$28="Muy Baja",'Mapa final'!$L$28="Moderado"),CONCATENATE("R",'Mapa final'!$A$28),"")</f>
        <v/>
      </c>
      <c r="W40" s="621"/>
      <c r="X40" s="621" t="str">
        <f>IF(AND('Mapa final'!$H$34="Muy Baja",'Mapa final'!$L$34="Moderado"),CONCATENATE("R",'Mapa final'!$A$34),"")</f>
        <v/>
      </c>
      <c r="Y40" s="621"/>
      <c r="Z40" s="621" t="str">
        <f>IF(AND('Mapa final'!$H$40="Muy Baja",'Mapa final'!$L$40="Moderado"),CONCATENATE("R",'Mapa final'!$A$40),"")</f>
        <v/>
      </c>
      <c r="AA40" s="623"/>
      <c r="AB40" s="597" t="str">
        <f>IF(AND('Mapa final'!$H$28="Muy Baja",'Mapa final'!$L$28="Mayor"),CONCATENATE("R",'Mapa final'!$A$28),"")</f>
        <v/>
      </c>
      <c r="AC40" s="598"/>
      <c r="AD40" s="598" t="str">
        <f>IF(AND('Mapa final'!$H$34="Muy Baja",'Mapa final'!$L$34="Mayor"),CONCATENATE("R",'Mapa final'!$A$34),"")</f>
        <v/>
      </c>
      <c r="AE40" s="598"/>
      <c r="AF40" s="598" t="str">
        <f>IF(AND('Mapa final'!$H$40="Muy Baja",'Mapa final'!$L$40="Mayor"),CONCATENATE("R",'Mapa final'!$A$40),"")</f>
        <v/>
      </c>
      <c r="AG40" s="600"/>
      <c r="AH40" s="603" t="str">
        <f>IF(AND('Mapa final'!$H$28="Muy Baja",'Mapa final'!$L$28="Catastrófico"),CONCATENATE("R",'Mapa final'!$A$28),"")</f>
        <v/>
      </c>
      <c r="AI40" s="604"/>
      <c r="AJ40" s="604" t="str">
        <f>IF(AND('Mapa final'!$H$34="Muy Baja",'Mapa final'!$L$34="Catastrófico"),CONCATENATE("R",'Mapa final'!$A$34),"")</f>
        <v/>
      </c>
      <c r="AK40" s="604"/>
      <c r="AL40" s="604" t="str">
        <f>IF(AND('Mapa final'!$H$40="Muy Baja",'Mapa final'!$L$40="Catastrófico"),CONCATENATE("R",'Mapa final'!$A$40),"")</f>
        <v/>
      </c>
      <c r="AM40" s="60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4"/>
      <c r="C41" s="584"/>
      <c r="D41" s="585"/>
      <c r="E41" s="589"/>
      <c r="F41" s="590"/>
      <c r="G41" s="590"/>
      <c r="H41" s="590"/>
      <c r="I41" s="591"/>
      <c r="J41" s="651"/>
      <c r="K41" s="652"/>
      <c r="L41" s="652"/>
      <c r="M41" s="652"/>
      <c r="N41" s="652"/>
      <c r="O41" s="654"/>
      <c r="P41" s="651"/>
      <c r="Q41" s="652"/>
      <c r="R41" s="652"/>
      <c r="S41" s="652"/>
      <c r="T41" s="652"/>
      <c r="U41" s="654"/>
      <c r="V41" s="620"/>
      <c r="W41" s="621"/>
      <c r="X41" s="621"/>
      <c r="Y41" s="621"/>
      <c r="Z41" s="621"/>
      <c r="AA41" s="623"/>
      <c r="AB41" s="597"/>
      <c r="AC41" s="598"/>
      <c r="AD41" s="598"/>
      <c r="AE41" s="598"/>
      <c r="AF41" s="598"/>
      <c r="AG41" s="600"/>
      <c r="AH41" s="603"/>
      <c r="AI41" s="604"/>
      <c r="AJ41" s="604"/>
      <c r="AK41" s="604"/>
      <c r="AL41" s="604"/>
      <c r="AM41" s="60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4"/>
      <c r="C42" s="584"/>
      <c r="D42" s="585"/>
      <c r="E42" s="589"/>
      <c r="F42" s="590"/>
      <c r="G42" s="590"/>
      <c r="H42" s="590"/>
      <c r="I42" s="591"/>
      <c r="J42" s="651" t="str">
        <f>IF(AND('Mapa final'!$H$46="Muy Baja",'Mapa final'!$L$46="Leve"),CONCATENATE("R",'Mapa final'!$A$46),"")</f>
        <v/>
      </c>
      <c r="K42" s="652"/>
      <c r="L42" s="652" t="str">
        <f>IF(AND('Mapa final'!$H$52="Muy Baja",'Mapa final'!$L$52="Leve"),CONCATENATE("R",'Mapa final'!$A$52),"")</f>
        <v/>
      </c>
      <c r="M42" s="652"/>
      <c r="N42" s="652" t="str">
        <f>IF(AND('Mapa final'!$H$58="Muy Baja",'Mapa final'!$L$58="Leve"),CONCATENATE("R",'Mapa final'!$A$58),"")</f>
        <v/>
      </c>
      <c r="O42" s="654"/>
      <c r="P42" s="651" t="str">
        <f>IF(AND('Mapa final'!$H$46="Muy Baja",'Mapa final'!$L$46="Menor"),CONCATENATE("R",'Mapa final'!$A$46),"")</f>
        <v/>
      </c>
      <c r="Q42" s="652"/>
      <c r="R42" s="652" t="str">
        <f>IF(AND('Mapa final'!$H$52="Muy Baja",'Mapa final'!$L$52="Menor"),CONCATENATE("R",'Mapa final'!$A$52),"")</f>
        <v/>
      </c>
      <c r="S42" s="652"/>
      <c r="T42" s="652" t="str">
        <f>IF(AND('Mapa final'!$H$58="Muy Baja",'Mapa final'!$L$58="Menor"),CONCATENATE("R",'Mapa final'!$A$58),"")</f>
        <v/>
      </c>
      <c r="U42" s="654"/>
      <c r="V42" s="620" t="str">
        <f>IF(AND('Mapa final'!$H$46="Muy Baja",'Mapa final'!$L$46="Moderado"),CONCATENATE("R",'Mapa final'!$A$46),"")</f>
        <v/>
      </c>
      <c r="W42" s="621"/>
      <c r="X42" s="621" t="str">
        <f>IF(AND('Mapa final'!$H$52="Muy Baja",'Mapa final'!$L$52="Moderado"),CONCATENATE("R",'Mapa final'!$A$52),"")</f>
        <v/>
      </c>
      <c r="Y42" s="621"/>
      <c r="Z42" s="621" t="str">
        <f>IF(AND('Mapa final'!$H$58="Muy Baja",'Mapa final'!$L$58="Moderado"),CONCATENATE("R",'Mapa final'!$A$58),"")</f>
        <v/>
      </c>
      <c r="AA42" s="623"/>
      <c r="AB42" s="597" t="str">
        <f>IF(AND('Mapa final'!$H$46="Muy Baja",'Mapa final'!$L$46="Mayor"),CONCATENATE("R",'Mapa final'!$A$46),"")</f>
        <v/>
      </c>
      <c r="AC42" s="598"/>
      <c r="AD42" s="598" t="str">
        <f>IF(AND('Mapa final'!$H$52="Muy Baja",'Mapa final'!$L$52="Mayor"),CONCATENATE("R",'Mapa final'!$A$52),"")</f>
        <v/>
      </c>
      <c r="AE42" s="598"/>
      <c r="AF42" s="598" t="str">
        <f>IF(AND('Mapa final'!$H$58="Muy Baja",'Mapa final'!$L$58="Mayor"),CONCATENATE("R",'Mapa final'!$A$58),"")</f>
        <v/>
      </c>
      <c r="AG42" s="600"/>
      <c r="AH42" s="603" t="str">
        <f>IF(AND('Mapa final'!$H$46="Muy Baja",'Mapa final'!$L$46="Catastrófico"),CONCATENATE("R",'Mapa final'!$A$46),"")</f>
        <v/>
      </c>
      <c r="AI42" s="604"/>
      <c r="AJ42" s="604" t="str">
        <f>IF(AND('Mapa final'!$H$52="Muy Baja",'Mapa final'!$L$52="Catastrófico"),CONCATENATE("R",'Mapa final'!$A$52),"")</f>
        <v/>
      </c>
      <c r="AK42" s="604"/>
      <c r="AL42" s="604" t="str">
        <f>IF(AND('Mapa final'!$H$58="Muy Baja",'Mapa final'!$L$58="Catastrófico"),CONCATENATE("R",'Mapa final'!$A$58),"")</f>
        <v/>
      </c>
      <c r="AM42" s="60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4"/>
      <c r="C43" s="584"/>
      <c r="D43" s="585"/>
      <c r="E43" s="589"/>
      <c r="F43" s="590"/>
      <c r="G43" s="590"/>
      <c r="H43" s="590"/>
      <c r="I43" s="591"/>
      <c r="J43" s="651"/>
      <c r="K43" s="652"/>
      <c r="L43" s="652"/>
      <c r="M43" s="652"/>
      <c r="N43" s="652"/>
      <c r="O43" s="654"/>
      <c r="P43" s="651"/>
      <c r="Q43" s="652"/>
      <c r="R43" s="652"/>
      <c r="S43" s="652"/>
      <c r="T43" s="652"/>
      <c r="U43" s="654"/>
      <c r="V43" s="620"/>
      <c r="W43" s="621"/>
      <c r="X43" s="621"/>
      <c r="Y43" s="621"/>
      <c r="Z43" s="621"/>
      <c r="AA43" s="623"/>
      <c r="AB43" s="597"/>
      <c r="AC43" s="598"/>
      <c r="AD43" s="598"/>
      <c r="AE43" s="598"/>
      <c r="AF43" s="598"/>
      <c r="AG43" s="600"/>
      <c r="AH43" s="603"/>
      <c r="AI43" s="604"/>
      <c r="AJ43" s="604"/>
      <c r="AK43" s="604"/>
      <c r="AL43" s="604"/>
      <c r="AM43" s="60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4"/>
      <c r="C44" s="584"/>
      <c r="D44" s="585"/>
      <c r="E44" s="589"/>
      <c r="F44" s="590"/>
      <c r="G44" s="590"/>
      <c r="H44" s="590"/>
      <c r="I44" s="591"/>
      <c r="J44" s="651" t="str">
        <f>IF(AND('Mapa final'!$H$64="Muy Baja",'Mapa final'!$L$64="Leve"),CONCATENATE("R",'Mapa final'!$A$64),"")</f>
        <v/>
      </c>
      <c r="K44" s="652"/>
      <c r="L44" s="652" t="str">
        <f>IF(AND('Mapa final'!$H$70="Muy Baja",'Mapa final'!$L$70="Leve"),CONCATENATE("R",'Mapa final'!$A$70),"")</f>
        <v/>
      </c>
      <c r="M44" s="652"/>
      <c r="N44" s="652" t="str">
        <f>IF(AND('Mapa final'!$H$76="Muy Baja",'Mapa final'!$L$76="Leve"),CONCATENATE("R",'Mapa final'!$A$76),"")</f>
        <v/>
      </c>
      <c r="O44" s="654"/>
      <c r="P44" s="651" t="str">
        <f>IF(AND('Mapa final'!$H$64="Muy Baja",'Mapa final'!$L$64="Menor"),CONCATENATE("R",'Mapa final'!$A$64),"")</f>
        <v/>
      </c>
      <c r="Q44" s="652"/>
      <c r="R44" s="652" t="str">
        <f>IF(AND('Mapa final'!$H$70="Muy Baja",'Mapa final'!$L$70="Menor"),CONCATENATE("R",'Mapa final'!$A$70),"")</f>
        <v/>
      </c>
      <c r="S44" s="652"/>
      <c r="T44" s="652" t="str">
        <f>IF(AND('Mapa final'!$H$76="Muy Baja",'Mapa final'!$L$76="Menor"),CONCATENATE("R",'Mapa final'!$A$76),"")</f>
        <v/>
      </c>
      <c r="U44" s="654"/>
      <c r="V44" s="620" t="str">
        <f>IF(AND('Mapa final'!$H$64="Muy Baja",'Mapa final'!$L$64="Moderado"),CONCATENATE("R",'Mapa final'!$A$64),"")</f>
        <v/>
      </c>
      <c r="W44" s="621"/>
      <c r="X44" s="621" t="str">
        <f>IF(AND('Mapa final'!$H$70="Muy Baja",'Mapa final'!$L$70="Moderado"),CONCATENATE("R",'Mapa final'!$A$70),"")</f>
        <v/>
      </c>
      <c r="Y44" s="621"/>
      <c r="Z44" s="621" t="str">
        <f>IF(AND('Mapa final'!$H$76="Muy Baja",'Mapa final'!$L$76="Moderado"),CONCATENATE("R",'Mapa final'!$A$76),"")</f>
        <v/>
      </c>
      <c r="AA44" s="623"/>
      <c r="AB44" s="597" t="str">
        <f>IF(AND('Mapa final'!$H$64="Muy Baja",'Mapa final'!$L$64="Mayor"),CONCATENATE("R",'Mapa final'!$A$64),"")</f>
        <v/>
      </c>
      <c r="AC44" s="598"/>
      <c r="AD44" s="598" t="str">
        <f>IF(AND('Mapa final'!$H$70="Muy Baja",'Mapa final'!$L$70="Mayor"),CONCATENATE("R",'Mapa final'!$A$70),"")</f>
        <v/>
      </c>
      <c r="AE44" s="598"/>
      <c r="AF44" s="598" t="str">
        <f>IF(AND('Mapa final'!$H$76="Muy Baja",'Mapa final'!$L$76="Mayor"),CONCATENATE("R",'Mapa final'!$A$76),"")</f>
        <v/>
      </c>
      <c r="AG44" s="600"/>
      <c r="AH44" s="603" t="str">
        <f>IF(AND('Mapa final'!$H$64="Muy Baja",'Mapa final'!$L$64="Catastrófico"),CONCATENATE("R",'Mapa final'!$A$64),"")</f>
        <v/>
      </c>
      <c r="AI44" s="604"/>
      <c r="AJ44" s="604" t="str">
        <f>IF(AND('Mapa final'!$H$70="Muy Baja",'Mapa final'!$L$70="Catastrófico"),CONCATENATE("R",'Mapa final'!$A$70),"")</f>
        <v/>
      </c>
      <c r="AK44" s="604"/>
      <c r="AL44" s="604" t="str">
        <f>IF(AND('Mapa final'!$H$76="Muy Baja",'Mapa final'!$L$76="Catastrófico"),CONCATENATE("R",'Mapa final'!$A$76),"")</f>
        <v/>
      </c>
      <c r="AM44" s="60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4"/>
      <c r="C45" s="584"/>
      <c r="D45" s="585"/>
      <c r="E45" s="592"/>
      <c r="F45" s="593"/>
      <c r="G45" s="593"/>
      <c r="H45" s="593"/>
      <c r="I45" s="594"/>
      <c r="J45" s="664"/>
      <c r="K45" s="665"/>
      <c r="L45" s="665"/>
      <c r="M45" s="665"/>
      <c r="N45" s="665"/>
      <c r="O45" s="666"/>
      <c r="P45" s="664"/>
      <c r="Q45" s="665"/>
      <c r="R45" s="665"/>
      <c r="S45" s="665"/>
      <c r="T45" s="665"/>
      <c r="U45" s="666"/>
      <c r="V45" s="637"/>
      <c r="W45" s="638"/>
      <c r="X45" s="638"/>
      <c r="Y45" s="638"/>
      <c r="Z45" s="638"/>
      <c r="AA45" s="639"/>
      <c r="AB45" s="634"/>
      <c r="AC45" s="635"/>
      <c r="AD45" s="635"/>
      <c r="AE45" s="635"/>
      <c r="AF45" s="635"/>
      <c r="AG45" s="636"/>
      <c r="AH45" s="624"/>
      <c r="AI45" s="616"/>
      <c r="AJ45" s="616"/>
      <c r="AK45" s="616"/>
      <c r="AL45" s="616"/>
      <c r="AM45" s="61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6" t="s">
        <v>1065</v>
      </c>
      <c r="K46" s="587"/>
      <c r="L46" s="587"/>
      <c r="M46" s="587"/>
      <c r="N46" s="587"/>
      <c r="O46" s="588"/>
      <c r="P46" s="586" t="s">
        <v>1066</v>
      </c>
      <c r="Q46" s="587"/>
      <c r="R46" s="587"/>
      <c r="S46" s="587"/>
      <c r="T46" s="587"/>
      <c r="U46" s="588"/>
      <c r="V46" s="586" t="s">
        <v>1067</v>
      </c>
      <c r="W46" s="587"/>
      <c r="X46" s="587"/>
      <c r="Y46" s="587"/>
      <c r="Z46" s="587"/>
      <c r="AA46" s="588"/>
      <c r="AB46" s="586" t="s">
        <v>1068</v>
      </c>
      <c r="AC46" s="667"/>
      <c r="AD46" s="587"/>
      <c r="AE46" s="587"/>
      <c r="AF46" s="587"/>
      <c r="AG46" s="588"/>
      <c r="AH46" s="586" t="s">
        <v>1069</v>
      </c>
      <c r="AI46" s="587"/>
      <c r="AJ46" s="587"/>
      <c r="AK46" s="587"/>
      <c r="AL46" s="587"/>
      <c r="AM46" s="58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9"/>
      <c r="K47" s="590"/>
      <c r="L47" s="590"/>
      <c r="M47" s="590"/>
      <c r="N47" s="590"/>
      <c r="O47" s="591"/>
      <c r="P47" s="589"/>
      <c r="Q47" s="590"/>
      <c r="R47" s="590"/>
      <c r="S47" s="590"/>
      <c r="T47" s="590"/>
      <c r="U47" s="591"/>
      <c r="V47" s="589"/>
      <c r="W47" s="590"/>
      <c r="X47" s="590"/>
      <c r="Y47" s="590"/>
      <c r="Z47" s="590"/>
      <c r="AA47" s="591"/>
      <c r="AB47" s="589"/>
      <c r="AC47" s="590"/>
      <c r="AD47" s="590"/>
      <c r="AE47" s="590"/>
      <c r="AF47" s="590"/>
      <c r="AG47" s="591"/>
      <c r="AH47" s="589"/>
      <c r="AI47" s="590"/>
      <c r="AJ47" s="590"/>
      <c r="AK47" s="590"/>
      <c r="AL47" s="590"/>
      <c r="AM47" s="59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9"/>
      <c r="K48" s="590"/>
      <c r="L48" s="590"/>
      <c r="M48" s="590"/>
      <c r="N48" s="590"/>
      <c r="O48" s="591"/>
      <c r="P48" s="589"/>
      <c r="Q48" s="590"/>
      <c r="R48" s="590"/>
      <c r="S48" s="590"/>
      <c r="T48" s="590"/>
      <c r="U48" s="591"/>
      <c r="V48" s="589"/>
      <c r="W48" s="590"/>
      <c r="X48" s="590"/>
      <c r="Y48" s="590"/>
      <c r="Z48" s="590"/>
      <c r="AA48" s="591"/>
      <c r="AB48" s="589"/>
      <c r="AC48" s="590"/>
      <c r="AD48" s="590"/>
      <c r="AE48" s="590"/>
      <c r="AF48" s="590"/>
      <c r="AG48" s="591"/>
      <c r="AH48" s="589"/>
      <c r="AI48" s="590"/>
      <c r="AJ48" s="590"/>
      <c r="AK48" s="590"/>
      <c r="AL48" s="590"/>
      <c r="AM48" s="59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9"/>
      <c r="K49" s="590"/>
      <c r="L49" s="590"/>
      <c r="M49" s="590"/>
      <c r="N49" s="590"/>
      <c r="O49" s="591"/>
      <c r="P49" s="589"/>
      <c r="Q49" s="590"/>
      <c r="R49" s="590"/>
      <c r="S49" s="590"/>
      <c r="T49" s="590"/>
      <c r="U49" s="591"/>
      <c r="V49" s="589"/>
      <c r="W49" s="590"/>
      <c r="X49" s="590"/>
      <c r="Y49" s="590"/>
      <c r="Z49" s="590"/>
      <c r="AA49" s="591"/>
      <c r="AB49" s="589"/>
      <c r="AC49" s="590"/>
      <c r="AD49" s="590"/>
      <c r="AE49" s="590"/>
      <c r="AF49" s="590"/>
      <c r="AG49" s="591"/>
      <c r="AH49" s="589"/>
      <c r="AI49" s="590"/>
      <c r="AJ49" s="590"/>
      <c r="AK49" s="590"/>
      <c r="AL49" s="590"/>
      <c r="AM49" s="59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9"/>
      <c r="K50" s="590"/>
      <c r="L50" s="590"/>
      <c r="M50" s="590"/>
      <c r="N50" s="590"/>
      <c r="O50" s="591"/>
      <c r="P50" s="589"/>
      <c r="Q50" s="590"/>
      <c r="R50" s="590"/>
      <c r="S50" s="590"/>
      <c r="T50" s="590"/>
      <c r="U50" s="591"/>
      <c r="V50" s="589"/>
      <c r="W50" s="590"/>
      <c r="X50" s="590"/>
      <c r="Y50" s="590"/>
      <c r="Z50" s="590"/>
      <c r="AA50" s="591"/>
      <c r="AB50" s="589"/>
      <c r="AC50" s="590"/>
      <c r="AD50" s="590"/>
      <c r="AE50" s="590"/>
      <c r="AF50" s="590"/>
      <c r="AG50" s="591"/>
      <c r="AH50" s="589"/>
      <c r="AI50" s="590"/>
      <c r="AJ50" s="590"/>
      <c r="AK50" s="590"/>
      <c r="AL50" s="590"/>
      <c r="AM50" s="59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2"/>
      <c r="K51" s="593"/>
      <c r="L51" s="593"/>
      <c r="M51" s="593"/>
      <c r="N51" s="593"/>
      <c r="O51" s="594"/>
      <c r="P51" s="592"/>
      <c r="Q51" s="593"/>
      <c r="R51" s="593"/>
      <c r="S51" s="593"/>
      <c r="T51" s="593"/>
      <c r="U51" s="594"/>
      <c r="V51" s="592"/>
      <c r="W51" s="593"/>
      <c r="X51" s="593"/>
      <c r="Y51" s="593"/>
      <c r="Z51" s="593"/>
      <c r="AA51" s="594"/>
      <c r="AB51" s="592"/>
      <c r="AC51" s="593"/>
      <c r="AD51" s="593"/>
      <c r="AE51" s="593"/>
      <c r="AF51" s="593"/>
      <c r="AG51" s="594"/>
      <c r="AH51" s="592"/>
      <c r="AI51" s="593"/>
      <c r="AJ51" s="593"/>
      <c r="AK51" s="593"/>
      <c r="AL51" s="593"/>
      <c r="AM51" s="59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W19" sqref="AW19"/>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8" t="s">
        <v>1070</v>
      </c>
      <c r="C2" s="669"/>
      <c r="D2" s="669"/>
      <c r="E2" s="669"/>
      <c r="F2" s="669"/>
      <c r="G2" s="669"/>
      <c r="H2" s="669"/>
      <c r="I2" s="669"/>
      <c r="J2" s="583" t="s">
        <v>5</v>
      </c>
      <c r="K2" s="583"/>
      <c r="L2" s="583"/>
      <c r="M2" s="583"/>
      <c r="N2" s="583"/>
      <c r="O2" s="583"/>
      <c r="P2" s="583"/>
      <c r="Q2" s="583"/>
      <c r="R2" s="583"/>
      <c r="S2" s="583"/>
      <c r="T2" s="583"/>
      <c r="U2" s="583"/>
      <c r="V2" s="583"/>
      <c r="W2" s="583"/>
      <c r="X2" s="583"/>
      <c r="Y2" s="583"/>
      <c r="Z2" s="583"/>
      <c r="AA2" s="583"/>
      <c r="AB2" s="583"/>
      <c r="AC2" s="583"/>
      <c r="AD2" s="583"/>
      <c r="AE2" s="583"/>
      <c r="AF2" s="583"/>
      <c r="AG2" s="583"/>
      <c r="AH2" s="583"/>
      <c r="AI2" s="583"/>
      <c r="AJ2" s="583"/>
      <c r="AK2" s="583"/>
      <c r="AL2" s="583"/>
      <c r="AM2" s="58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9"/>
      <c r="C3" s="669"/>
      <c r="D3" s="669"/>
      <c r="E3" s="669"/>
      <c r="F3" s="669"/>
      <c r="G3" s="669"/>
      <c r="H3" s="669"/>
      <c r="I3" s="669"/>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9"/>
      <c r="C4" s="669"/>
      <c r="D4" s="669"/>
      <c r="E4" s="669"/>
      <c r="F4" s="669"/>
      <c r="G4" s="669"/>
      <c r="H4" s="669"/>
      <c r="I4" s="669"/>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4" t="s">
        <v>3</v>
      </c>
      <c r="C6" s="584"/>
      <c r="D6" s="585"/>
      <c r="E6" s="670" t="s">
        <v>1057</v>
      </c>
      <c r="F6" s="671"/>
      <c r="G6" s="671"/>
      <c r="H6" s="671"/>
      <c r="I6" s="672"/>
      <c r="J6" s="262" t="str">
        <f>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679" t="s">
        <v>1058</v>
      </c>
      <c r="AP6" s="680"/>
      <c r="AQ6" s="680"/>
      <c r="AR6" s="680"/>
      <c r="AS6" s="680"/>
      <c r="AT6" s="68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4"/>
      <c r="C7" s="584"/>
      <c r="D7" s="585"/>
      <c r="E7" s="673"/>
      <c r="F7" s="674"/>
      <c r="G7" s="674"/>
      <c r="H7" s="674"/>
      <c r="I7" s="675"/>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682"/>
      <c r="AP7" s="683"/>
      <c r="AQ7" s="683"/>
      <c r="AR7" s="683"/>
      <c r="AS7" s="683"/>
      <c r="AT7" s="68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4"/>
      <c r="C8" s="584"/>
      <c r="D8" s="585"/>
      <c r="E8" s="673"/>
      <c r="F8" s="674"/>
      <c r="G8" s="674"/>
      <c r="H8" s="674"/>
      <c r="I8" s="675"/>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682"/>
      <c r="AP8" s="683"/>
      <c r="AQ8" s="683"/>
      <c r="AR8" s="683"/>
      <c r="AS8" s="683"/>
      <c r="AT8" s="68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4"/>
      <c r="C9" s="584"/>
      <c r="D9" s="585"/>
      <c r="E9" s="673"/>
      <c r="F9" s="674"/>
      <c r="G9" s="674"/>
      <c r="H9" s="674"/>
      <c r="I9" s="675"/>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682"/>
      <c r="AP9" s="683"/>
      <c r="AQ9" s="683"/>
      <c r="AR9" s="683"/>
      <c r="AS9" s="683"/>
      <c r="AT9" s="68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4"/>
      <c r="C10" s="584"/>
      <c r="D10" s="585"/>
      <c r="E10" s="673"/>
      <c r="F10" s="674"/>
      <c r="G10" s="674"/>
      <c r="H10" s="674"/>
      <c r="I10" s="675"/>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682"/>
      <c r="AP10" s="683"/>
      <c r="AQ10" s="683"/>
      <c r="AR10" s="683"/>
      <c r="AS10" s="683"/>
      <c r="AT10" s="68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4"/>
      <c r="C11" s="584"/>
      <c r="D11" s="585"/>
      <c r="E11" s="673"/>
      <c r="F11" s="674"/>
      <c r="G11" s="674"/>
      <c r="H11" s="674"/>
      <c r="I11" s="675"/>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682"/>
      <c r="AP11" s="683"/>
      <c r="AQ11" s="683"/>
      <c r="AR11" s="683"/>
      <c r="AS11" s="683"/>
      <c r="AT11" s="68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4"/>
      <c r="C12" s="584"/>
      <c r="D12" s="585"/>
      <c r="E12" s="673"/>
      <c r="F12" s="674"/>
      <c r="G12" s="674"/>
      <c r="H12" s="674"/>
      <c r="I12" s="675"/>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682"/>
      <c r="AP12" s="683"/>
      <c r="AQ12" s="683"/>
      <c r="AR12" s="683"/>
      <c r="AS12" s="683"/>
      <c r="AT12" s="68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4"/>
      <c r="C13" s="584"/>
      <c r="D13" s="585"/>
      <c r="E13" s="673"/>
      <c r="F13" s="674"/>
      <c r="G13" s="674"/>
      <c r="H13" s="674"/>
      <c r="I13" s="675"/>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682"/>
      <c r="AP13" s="683"/>
      <c r="AQ13" s="683"/>
      <c r="AR13" s="683"/>
      <c r="AS13" s="683"/>
      <c r="AT13" s="68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4"/>
      <c r="C14" s="584"/>
      <c r="D14" s="585"/>
      <c r="E14" s="673"/>
      <c r="F14" s="674"/>
      <c r="G14" s="674"/>
      <c r="H14" s="674"/>
      <c r="I14" s="675"/>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682"/>
      <c r="AP14" s="683"/>
      <c r="AQ14" s="683"/>
      <c r="AR14" s="683"/>
      <c r="AS14" s="683"/>
      <c r="AT14" s="68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4"/>
      <c r="C15" s="584"/>
      <c r="D15" s="585"/>
      <c r="E15" s="676"/>
      <c r="F15" s="677"/>
      <c r="G15" s="677"/>
      <c r="H15" s="677"/>
      <c r="I15" s="678"/>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685"/>
      <c r="AP15" s="686"/>
      <c r="AQ15" s="686"/>
      <c r="AR15" s="686"/>
      <c r="AS15" s="686"/>
      <c r="AT15" s="68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4"/>
      <c r="C16" s="584"/>
      <c r="D16" s="585"/>
      <c r="E16" s="670" t="s">
        <v>1059</v>
      </c>
      <c r="F16" s="671"/>
      <c r="G16" s="671"/>
      <c r="H16" s="671"/>
      <c r="I16" s="671"/>
      <c r="J16" s="280" t="str">
        <f>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689" t="s">
        <v>1060</v>
      </c>
      <c r="AP16" s="690"/>
      <c r="AQ16" s="690"/>
      <c r="AR16" s="690"/>
      <c r="AS16" s="690"/>
      <c r="AT16" s="691"/>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4"/>
      <c r="C17" s="584"/>
      <c r="D17" s="585"/>
      <c r="E17" s="688"/>
      <c r="F17" s="674"/>
      <c r="G17" s="674"/>
      <c r="H17" s="674"/>
      <c r="I17" s="674"/>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692"/>
      <c r="AP17" s="693"/>
      <c r="AQ17" s="693"/>
      <c r="AR17" s="693"/>
      <c r="AS17" s="693"/>
      <c r="AT17" s="69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4"/>
      <c r="C18" s="584"/>
      <c r="D18" s="585"/>
      <c r="E18" s="673"/>
      <c r="F18" s="674"/>
      <c r="G18" s="674"/>
      <c r="H18" s="674"/>
      <c r="I18" s="674"/>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692"/>
      <c r="AP18" s="693"/>
      <c r="AQ18" s="693"/>
      <c r="AR18" s="693"/>
      <c r="AS18" s="693"/>
      <c r="AT18" s="69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4"/>
      <c r="C19" s="584"/>
      <c r="D19" s="585"/>
      <c r="E19" s="673"/>
      <c r="F19" s="674"/>
      <c r="G19" s="674"/>
      <c r="H19" s="674"/>
      <c r="I19" s="674"/>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692"/>
      <c r="AP19" s="693"/>
      <c r="AQ19" s="693"/>
      <c r="AR19" s="693"/>
      <c r="AS19" s="693"/>
      <c r="AT19" s="69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4"/>
      <c r="C20" s="584"/>
      <c r="D20" s="585"/>
      <c r="E20" s="673"/>
      <c r="F20" s="674"/>
      <c r="G20" s="674"/>
      <c r="H20" s="674"/>
      <c r="I20" s="674"/>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692"/>
      <c r="AP20" s="693"/>
      <c r="AQ20" s="693"/>
      <c r="AR20" s="693"/>
      <c r="AS20" s="693"/>
      <c r="AT20" s="69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4"/>
      <c r="C21" s="584"/>
      <c r="D21" s="585"/>
      <c r="E21" s="673"/>
      <c r="F21" s="674"/>
      <c r="G21" s="674"/>
      <c r="H21" s="674"/>
      <c r="I21" s="674"/>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692"/>
      <c r="AP21" s="693"/>
      <c r="AQ21" s="693"/>
      <c r="AR21" s="693"/>
      <c r="AS21" s="693"/>
      <c r="AT21" s="69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4"/>
      <c r="C22" s="584"/>
      <c r="D22" s="585"/>
      <c r="E22" s="673"/>
      <c r="F22" s="674"/>
      <c r="G22" s="674"/>
      <c r="H22" s="674"/>
      <c r="I22" s="674"/>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692"/>
      <c r="AP22" s="693"/>
      <c r="AQ22" s="693"/>
      <c r="AR22" s="693"/>
      <c r="AS22" s="693"/>
      <c r="AT22" s="69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4"/>
      <c r="C23" s="584"/>
      <c r="D23" s="585"/>
      <c r="E23" s="673"/>
      <c r="F23" s="674"/>
      <c r="G23" s="674"/>
      <c r="H23" s="674"/>
      <c r="I23" s="674"/>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692"/>
      <c r="AP23" s="693"/>
      <c r="AQ23" s="693"/>
      <c r="AR23" s="693"/>
      <c r="AS23" s="693"/>
      <c r="AT23" s="69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4"/>
      <c r="C24" s="584"/>
      <c r="D24" s="585"/>
      <c r="E24" s="673"/>
      <c r="F24" s="674"/>
      <c r="G24" s="674"/>
      <c r="H24" s="674"/>
      <c r="I24" s="674"/>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692"/>
      <c r="AP24" s="693"/>
      <c r="AQ24" s="693"/>
      <c r="AR24" s="693"/>
      <c r="AS24" s="693"/>
      <c r="AT24" s="69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4"/>
      <c r="C25" s="584"/>
      <c r="D25" s="585"/>
      <c r="E25" s="676"/>
      <c r="F25" s="677"/>
      <c r="G25" s="677"/>
      <c r="H25" s="677"/>
      <c r="I25" s="677"/>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695"/>
      <c r="AP25" s="696"/>
      <c r="AQ25" s="696"/>
      <c r="AR25" s="696"/>
      <c r="AS25" s="696"/>
      <c r="AT25" s="69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4"/>
      <c r="C26" s="584"/>
      <c r="D26" s="585"/>
      <c r="E26" s="670" t="s">
        <v>1061</v>
      </c>
      <c r="F26" s="671"/>
      <c r="G26" s="671"/>
      <c r="H26" s="671"/>
      <c r="I26" s="672"/>
      <c r="J26" s="280" t="str">
        <f>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IF(AND('Mapa final'!$Y$10="Media",'Mapa final'!$AA$10="Catastrófico"),CONCATENATE("R1C",'Mapa final'!$O$10),"")</f>
        <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698" t="s">
        <v>9</v>
      </c>
      <c r="AP26" s="699"/>
      <c r="AQ26" s="699"/>
      <c r="AR26" s="699"/>
      <c r="AS26" s="699"/>
      <c r="AT26" s="70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4"/>
      <c r="C27" s="584"/>
      <c r="D27" s="585"/>
      <c r="E27" s="688"/>
      <c r="F27" s="674"/>
      <c r="G27" s="674"/>
      <c r="H27" s="674"/>
      <c r="I27" s="675"/>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01"/>
      <c r="AP27" s="702"/>
      <c r="AQ27" s="702"/>
      <c r="AR27" s="702"/>
      <c r="AS27" s="702"/>
      <c r="AT27" s="70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4"/>
      <c r="C28" s="584"/>
      <c r="D28" s="585"/>
      <c r="E28" s="673"/>
      <c r="F28" s="674"/>
      <c r="G28" s="674"/>
      <c r="H28" s="674"/>
      <c r="I28" s="675"/>
      <c r="J28" s="283" t="str">
        <f>IF(AND('Mapa final'!$Y$22="Media",'Mapa final'!$AA$22="Leve"),CONCATENATE("R3C",'Mapa final'!$O$22),"")</f>
        <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01"/>
      <c r="AP28" s="702"/>
      <c r="AQ28" s="702"/>
      <c r="AR28" s="702"/>
      <c r="AS28" s="702"/>
      <c r="AT28" s="70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4"/>
      <c r="C29" s="584"/>
      <c r="D29" s="585"/>
      <c r="E29" s="673"/>
      <c r="F29" s="674"/>
      <c r="G29" s="674"/>
      <c r="H29" s="674"/>
      <c r="I29" s="675"/>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01"/>
      <c r="AP29" s="702"/>
      <c r="AQ29" s="702"/>
      <c r="AR29" s="702"/>
      <c r="AS29" s="702"/>
      <c r="AT29" s="70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4"/>
      <c r="C30" s="584"/>
      <c r="D30" s="585"/>
      <c r="E30" s="673"/>
      <c r="F30" s="674"/>
      <c r="G30" s="674"/>
      <c r="H30" s="674"/>
      <c r="I30" s="675"/>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01"/>
      <c r="AP30" s="702"/>
      <c r="AQ30" s="702"/>
      <c r="AR30" s="702"/>
      <c r="AS30" s="702"/>
      <c r="AT30" s="70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4"/>
      <c r="C31" s="584"/>
      <c r="D31" s="585"/>
      <c r="E31" s="673"/>
      <c r="F31" s="674"/>
      <c r="G31" s="674"/>
      <c r="H31" s="674"/>
      <c r="I31" s="675"/>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01"/>
      <c r="AP31" s="702"/>
      <c r="AQ31" s="702"/>
      <c r="AR31" s="702"/>
      <c r="AS31" s="702"/>
      <c r="AT31" s="703"/>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4"/>
      <c r="C32" s="584"/>
      <c r="D32" s="585"/>
      <c r="E32" s="673"/>
      <c r="F32" s="674"/>
      <c r="G32" s="674"/>
      <c r="H32" s="674"/>
      <c r="I32" s="675"/>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01"/>
      <c r="AP32" s="702"/>
      <c r="AQ32" s="702"/>
      <c r="AR32" s="702"/>
      <c r="AS32" s="702"/>
      <c r="AT32" s="703"/>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4"/>
      <c r="C33" s="584"/>
      <c r="D33" s="585"/>
      <c r="E33" s="673"/>
      <c r="F33" s="674"/>
      <c r="G33" s="674"/>
      <c r="H33" s="674"/>
      <c r="I33" s="675"/>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01"/>
      <c r="AP33" s="702"/>
      <c r="AQ33" s="702"/>
      <c r="AR33" s="702"/>
      <c r="AS33" s="702"/>
      <c r="AT33" s="703"/>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4"/>
      <c r="C34" s="584"/>
      <c r="D34" s="585"/>
      <c r="E34" s="673"/>
      <c r="F34" s="674"/>
      <c r="G34" s="674"/>
      <c r="H34" s="674"/>
      <c r="I34" s="675"/>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01"/>
      <c r="AP34" s="702"/>
      <c r="AQ34" s="702"/>
      <c r="AR34" s="702"/>
      <c r="AS34" s="702"/>
      <c r="AT34" s="703"/>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4"/>
      <c r="C35" s="584"/>
      <c r="D35" s="585"/>
      <c r="E35" s="676"/>
      <c r="F35" s="677"/>
      <c r="G35" s="677"/>
      <c r="H35" s="677"/>
      <c r="I35" s="678"/>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04"/>
      <c r="AP35" s="705"/>
      <c r="AQ35" s="705"/>
      <c r="AR35" s="705"/>
      <c r="AS35" s="705"/>
      <c r="AT35" s="70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4"/>
      <c r="C36" s="584"/>
      <c r="D36" s="585"/>
      <c r="E36" s="670" t="s">
        <v>1062</v>
      </c>
      <c r="F36" s="671"/>
      <c r="G36" s="671"/>
      <c r="H36" s="671"/>
      <c r="I36" s="671"/>
      <c r="J36" s="289" t="str">
        <f>IF(AND('Mapa final'!$Y$10="Baja",'Mapa final'!$AA$10="Leve"),CONCATENATE("R1C",'Mapa final'!$O$10),"")</f>
        <v>R1C1</v>
      </c>
      <c r="K36" s="290" t="str">
        <f>IF(AND('Mapa final'!$Y$11="Baja",'Mapa final'!$AA$11="Leve"),CONCATENATE("R1C",'Mapa final'!$O$11),"")</f>
        <v>R1C2</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IF(AND('Mapa final'!$Y$10="Baja",'Mapa final'!$AA$10="Menor"),CONCATENATE("R1C",'Mapa final'!$O$10),"")</f>
        <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IF(AND('Mapa final'!$Y$10="Baja",'Mapa final'!$AA$10="Catastrófico"),CONCATENATE("R1C",'Mapa final'!$O$10),"")</f>
        <v/>
      </c>
      <c r="AI36" s="266" t="str">
        <f>IF(AND('Mapa final'!$Y$11="Baja",'Mapa final'!$AA$11="Catastrófico"),CONCATENATE("R1C",'Mapa final'!$O$11),"")</f>
        <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07" t="s">
        <v>1063</v>
      </c>
      <c r="AP36" s="708"/>
      <c r="AQ36" s="708"/>
      <c r="AR36" s="708"/>
      <c r="AS36" s="708"/>
      <c r="AT36" s="70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4"/>
      <c r="C37" s="584"/>
      <c r="D37" s="585"/>
      <c r="E37" s="688"/>
      <c r="F37" s="674"/>
      <c r="G37" s="674"/>
      <c r="H37" s="674"/>
      <c r="I37" s="674"/>
      <c r="J37" s="292" t="str">
        <f>IF(AND('Mapa final'!$Y$16="Baja",'Mapa final'!$AA$16="Leve"),CONCATENATE("R2C",'Mapa final'!$O$16),"")</f>
        <v/>
      </c>
      <c r="K37" s="293" t="str">
        <f>IF(AND('Mapa final'!$Y$17="Baja",'Mapa final'!$AA$17="Leve"),CONCATENATE("R2C",'Mapa final'!$O$17),"")</f>
        <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10"/>
      <c r="AP37" s="711"/>
      <c r="AQ37" s="711"/>
      <c r="AR37" s="711"/>
      <c r="AS37" s="711"/>
      <c r="AT37" s="71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4"/>
      <c r="C38" s="584"/>
      <c r="D38" s="585"/>
      <c r="E38" s="673"/>
      <c r="F38" s="674"/>
      <c r="G38" s="674"/>
      <c r="H38" s="674"/>
      <c r="I38" s="674"/>
      <c r="J38" s="292" t="str">
        <f>IF(AND('Mapa final'!$Y$22="Baja",'Mapa final'!$AA$22="Leve"),CONCATENATE("R3C",'Mapa final'!$O$22),"")</f>
        <v/>
      </c>
      <c r="K38" s="293" t="str">
        <f>IF(AND('Mapa final'!$Y$23="Baja",'Mapa final'!$AA$23="Leve"),CONCATENATE("R3C",'Mapa final'!$O$23),"")</f>
        <v/>
      </c>
      <c r="L38" s="293" t="str">
        <f>IF(AND('Mapa final'!$Y$24="Baja",'Mapa final'!$AA$24="Leve"),CONCATENATE("R3C",'Mapa final'!$O$24),"")</f>
        <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10"/>
      <c r="AP38" s="711"/>
      <c r="AQ38" s="711"/>
      <c r="AR38" s="711"/>
      <c r="AS38" s="711"/>
      <c r="AT38" s="712"/>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4"/>
      <c r="C39" s="584"/>
      <c r="D39" s="585"/>
      <c r="E39" s="673"/>
      <c r="F39" s="674"/>
      <c r="G39" s="674"/>
      <c r="H39" s="674"/>
      <c r="I39" s="674"/>
      <c r="J39" s="292" t="str">
        <f>IF(AND('Mapa final'!$Y$28="Baja",'Mapa final'!$AA$28="Leve"),CONCATENATE("R4C",'Mapa final'!$O$28),"")</f>
        <v/>
      </c>
      <c r="K39" s="293" t="str">
        <f>IF(AND('Mapa final'!$Y$29="Baja",'Mapa final'!$AA$29="Leve"),CONCATENATE("R4C",'Mapa final'!$O$29),"")</f>
        <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10"/>
      <c r="AP39" s="711"/>
      <c r="AQ39" s="711"/>
      <c r="AR39" s="711"/>
      <c r="AS39" s="711"/>
      <c r="AT39" s="712"/>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4"/>
      <c r="C40" s="584"/>
      <c r="D40" s="585"/>
      <c r="E40" s="673"/>
      <c r="F40" s="674"/>
      <c r="G40" s="674"/>
      <c r="H40" s="674"/>
      <c r="I40" s="674"/>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10"/>
      <c r="AP40" s="711"/>
      <c r="AQ40" s="711"/>
      <c r="AR40" s="711"/>
      <c r="AS40" s="711"/>
      <c r="AT40" s="712"/>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4"/>
      <c r="C41" s="584"/>
      <c r="D41" s="585"/>
      <c r="E41" s="673"/>
      <c r="F41" s="674"/>
      <c r="G41" s="674"/>
      <c r="H41" s="674"/>
      <c r="I41" s="674"/>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10"/>
      <c r="AP41" s="711"/>
      <c r="AQ41" s="711"/>
      <c r="AR41" s="711"/>
      <c r="AS41" s="711"/>
      <c r="AT41" s="712"/>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4"/>
      <c r="C42" s="584"/>
      <c r="D42" s="585"/>
      <c r="E42" s="673"/>
      <c r="F42" s="674"/>
      <c r="G42" s="674"/>
      <c r="H42" s="674"/>
      <c r="I42" s="674"/>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10"/>
      <c r="AP42" s="711"/>
      <c r="AQ42" s="711"/>
      <c r="AR42" s="711"/>
      <c r="AS42" s="711"/>
      <c r="AT42" s="712"/>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4"/>
      <c r="C43" s="584"/>
      <c r="D43" s="585"/>
      <c r="E43" s="673"/>
      <c r="F43" s="674"/>
      <c r="G43" s="674"/>
      <c r="H43" s="674"/>
      <c r="I43" s="674"/>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10"/>
      <c r="AP43" s="711"/>
      <c r="AQ43" s="711"/>
      <c r="AR43" s="711"/>
      <c r="AS43" s="711"/>
      <c r="AT43" s="712"/>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4"/>
      <c r="C44" s="584"/>
      <c r="D44" s="585"/>
      <c r="E44" s="673"/>
      <c r="F44" s="674"/>
      <c r="G44" s="674"/>
      <c r="H44" s="674"/>
      <c r="I44" s="674"/>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10"/>
      <c r="AP44" s="711"/>
      <c r="AQ44" s="711"/>
      <c r="AR44" s="711"/>
      <c r="AS44" s="711"/>
      <c r="AT44" s="712"/>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4"/>
      <c r="C45" s="584"/>
      <c r="D45" s="585"/>
      <c r="E45" s="676"/>
      <c r="F45" s="677"/>
      <c r="G45" s="677"/>
      <c r="H45" s="677"/>
      <c r="I45" s="677"/>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13"/>
      <c r="AP45" s="714"/>
      <c r="AQ45" s="714"/>
      <c r="AR45" s="714"/>
      <c r="AS45" s="714"/>
      <c r="AT45" s="715"/>
    </row>
    <row r="46" spans="1:80" ht="46.5" customHeight="1" x14ac:dyDescent="0.35">
      <c r="A46" s="15"/>
      <c r="B46" s="584"/>
      <c r="C46" s="584"/>
      <c r="D46" s="585"/>
      <c r="E46" s="670" t="s">
        <v>1064</v>
      </c>
      <c r="F46" s="671"/>
      <c r="G46" s="671"/>
      <c r="H46" s="671"/>
      <c r="I46" s="672"/>
      <c r="J46" s="289" t="str">
        <f>IF(AND('Mapa final'!$Y$10="Muy Baja",'Mapa final'!$AA$10="Leve"),CONCATENATE("R1C",'Mapa final'!$O$10),"")</f>
        <v/>
      </c>
      <c r="K46" s="290" t="str">
        <f>IF(AND('Mapa final'!$Y$11="Muy Baja",'Mapa final'!$AA$11="Leve"),CONCATENATE("R1C",'Mapa final'!$O$11),"")</f>
        <v/>
      </c>
      <c r="L46" s="290" t="str">
        <f>IF(AND('Mapa final'!$Y$12="Muy Baja",'Mapa final'!$AA$12="Leve"),CONCATENATE("R1C",'Mapa final'!$O$12),"")</f>
        <v>R1C3</v>
      </c>
      <c r="M46" s="290" t="str">
        <f>IF(AND('Mapa final'!$Y$13="Muy Baja",'Mapa final'!$AA$13="Leve"),CONCATENATE("R1C",'Mapa final'!$O$13),"")</f>
        <v>R1C4</v>
      </c>
      <c r="N46" s="290" t="str">
        <f>IF(AND('Mapa final'!$Y$14="Muy Baja",'Mapa final'!$AA$14="Leve"),CONCATENATE("R1C",'Mapa final'!$O$14),"")</f>
        <v/>
      </c>
      <c r="O46" s="291" t="str">
        <f>IF(AND('Mapa final'!$Y$15="Muy Baja",'Mapa final'!$AA$15="Leve"),CONCATENATE("R1C",'Mapa final'!$O$15),"")</f>
        <v/>
      </c>
      <c r="P46" s="289" t="str">
        <f>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
      </c>
      <c r="AF46" s="263" t="str">
        <f>IF(AND('Mapa final'!$Y$14="Muy Baja",'Mapa final'!$AA$14="Mayor"),CONCATENATE("R1C",'Mapa final'!$O$14),"")</f>
        <v/>
      </c>
      <c r="AG46" s="264" t="str">
        <f>IF(AND('Mapa final'!$Y$15="Muy Baja",'Mapa final'!$AA$15="Mayor"),CONCATENATE("R1C",'Mapa final'!$O$15),"")</f>
        <v/>
      </c>
      <c r="AH46" s="265" t="str">
        <f>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4"/>
      <c r="C47" s="584"/>
      <c r="D47" s="585"/>
      <c r="E47" s="688"/>
      <c r="F47" s="674"/>
      <c r="G47" s="674"/>
      <c r="H47" s="674"/>
      <c r="I47" s="675"/>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4"/>
      <c r="C48" s="584"/>
      <c r="D48" s="585"/>
      <c r="E48" s="688"/>
      <c r="F48" s="674"/>
      <c r="G48" s="674"/>
      <c r="H48" s="674"/>
      <c r="I48" s="675"/>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4"/>
      <c r="C49" s="584"/>
      <c r="D49" s="585"/>
      <c r="E49" s="673"/>
      <c r="F49" s="674"/>
      <c r="G49" s="674"/>
      <c r="H49" s="674"/>
      <c r="I49" s="675"/>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4"/>
      <c r="C50" s="584"/>
      <c r="D50" s="585"/>
      <c r="E50" s="673"/>
      <c r="F50" s="674"/>
      <c r="G50" s="674"/>
      <c r="H50" s="674"/>
      <c r="I50" s="675"/>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4"/>
      <c r="C51" s="584"/>
      <c r="D51" s="585"/>
      <c r="E51" s="673"/>
      <c r="F51" s="674"/>
      <c r="G51" s="674"/>
      <c r="H51" s="674"/>
      <c r="I51" s="675"/>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4"/>
      <c r="C52" s="584"/>
      <c r="D52" s="585"/>
      <c r="E52" s="673"/>
      <c r="F52" s="674"/>
      <c r="G52" s="674"/>
      <c r="H52" s="674"/>
      <c r="I52" s="675"/>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4"/>
      <c r="C53" s="584"/>
      <c r="D53" s="585"/>
      <c r="E53" s="673"/>
      <c r="F53" s="674"/>
      <c r="G53" s="674"/>
      <c r="H53" s="674"/>
      <c r="I53" s="675"/>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4"/>
      <c r="C54" s="584"/>
      <c r="D54" s="585"/>
      <c r="E54" s="673"/>
      <c r="F54" s="674"/>
      <c r="G54" s="674"/>
      <c r="H54" s="674"/>
      <c r="I54" s="675"/>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4"/>
      <c r="C55" s="584"/>
      <c r="D55" s="585"/>
      <c r="E55" s="676"/>
      <c r="F55" s="677"/>
      <c r="G55" s="677"/>
      <c r="H55" s="677"/>
      <c r="I55" s="678"/>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0" t="s">
        <v>1065</v>
      </c>
      <c r="K56" s="671"/>
      <c r="L56" s="671"/>
      <c r="M56" s="671"/>
      <c r="N56" s="671"/>
      <c r="O56" s="672"/>
      <c r="P56" s="670" t="s">
        <v>1066</v>
      </c>
      <c r="Q56" s="671"/>
      <c r="R56" s="671"/>
      <c r="S56" s="671"/>
      <c r="T56" s="671"/>
      <c r="U56" s="672"/>
      <c r="V56" s="670" t="s">
        <v>1067</v>
      </c>
      <c r="W56" s="671"/>
      <c r="X56" s="671"/>
      <c r="Y56" s="671"/>
      <c r="Z56" s="671"/>
      <c r="AA56" s="672"/>
      <c r="AB56" s="670" t="s">
        <v>1068</v>
      </c>
      <c r="AC56" s="716"/>
      <c r="AD56" s="671"/>
      <c r="AE56" s="671"/>
      <c r="AF56" s="671"/>
      <c r="AG56" s="672"/>
      <c r="AH56" s="670" t="s">
        <v>1069</v>
      </c>
      <c r="AI56" s="671"/>
      <c r="AJ56" s="671"/>
      <c r="AK56" s="671"/>
      <c r="AL56" s="671"/>
      <c r="AM56" s="67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3"/>
      <c r="K57" s="674"/>
      <c r="L57" s="674"/>
      <c r="M57" s="674"/>
      <c r="N57" s="674"/>
      <c r="O57" s="675"/>
      <c r="P57" s="673"/>
      <c r="Q57" s="674"/>
      <c r="R57" s="674"/>
      <c r="S57" s="674"/>
      <c r="T57" s="674"/>
      <c r="U57" s="675"/>
      <c r="V57" s="673"/>
      <c r="W57" s="674"/>
      <c r="X57" s="674"/>
      <c r="Y57" s="674"/>
      <c r="Z57" s="674"/>
      <c r="AA57" s="675"/>
      <c r="AB57" s="673"/>
      <c r="AC57" s="674"/>
      <c r="AD57" s="674"/>
      <c r="AE57" s="674"/>
      <c r="AF57" s="674"/>
      <c r="AG57" s="675"/>
      <c r="AH57" s="673"/>
      <c r="AI57" s="674"/>
      <c r="AJ57" s="674"/>
      <c r="AK57" s="674"/>
      <c r="AL57" s="674"/>
      <c r="AM57" s="67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3"/>
      <c r="K58" s="674"/>
      <c r="L58" s="674"/>
      <c r="M58" s="674"/>
      <c r="N58" s="674"/>
      <c r="O58" s="675"/>
      <c r="P58" s="673"/>
      <c r="Q58" s="674"/>
      <c r="R58" s="674"/>
      <c r="S58" s="674"/>
      <c r="T58" s="674"/>
      <c r="U58" s="675"/>
      <c r="V58" s="673"/>
      <c r="W58" s="674"/>
      <c r="X58" s="674"/>
      <c r="Y58" s="674"/>
      <c r="Z58" s="674"/>
      <c r="AA58" s="675"/>
      <c r="AB58" s="673"/>
      <c r="AC58" s="674"/>
      <c r="AD58" s="674"/>
      <c r="AE58" s="674"/>
      <c r="AF58" s="674"/>
      <c r="AG58" s="675"/>
      <c r="AH58" s="673"/>
      <c r="AI58" s="674"/>
      <c r="AJ58" s="674"/>
      <c r="AK58" s="674"/>
      <c r="AL58" s="674"/>
      <c r="AM58" s="67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3"/>
      <c r="K59" s="674"/>
      <c r="L59" s="674"/>
      <c r="M59" s="674"/>
      <c r="N59" s="674"/>
      <c r="O59" s="675"/>
      <c r="P59" s="673"/>
      <c r="Q59" s="674"/>
      <c r="R59" s="674"/>
      <c r="S59" s="674"/>
      <c r="T59" s="674"/>
      <c r="U59" s="675"/>
      <c r="V59" s="673"/>
      <c r="W59" s="674"/>
      <c r="X59" s="674"/>
      <c r="Y59" s="674"/>
      <c r="Z59" s="674"/>
      <c r="AA59" s="675"/>
      <c r="AB59" s="673"/>
      <c r="AC59" s="674"/>
      <c r="AD59" s="674"/>
      <c r="AE59" s="674"/>
      <c r="AF59" s="674"/>
      <c r="AG59" s="675"/>
      <c r="AH59" s="673"/>
      <c r="AI59" s="674"/>
      <c r="AJ59" s="674"/>
      <c r="AK59" s="674"/>
      <c r="AL59" s="674"/>
      <c r="AM59" s="67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3"/>
      <c r="K60" s="674"/>
      <c r="L60" s="674"/>
      <c r="M60" s="674"/>
      <c r="N60" s="674"/>
      <c r="O60" s="675"/>
      <c r="P60" s="673"/>
      <c r="Q60" s="674"/>
      <c r="R60" s="674"/>
      <c r="S60" s="674"/>
      <c r="T60" s="674"/>
      <c r="U60" s="675"/>
      <c r="V60" s="673"/>
      <c r="W60" s="674"/>
      <c r="X60" s="674"/>
      <c r="Y60" s="674"/>
      <c r="Z60" s="674"/>
      <c r="AA60" s="675"/>
      <c r="AB60" s="673"/>
      <c r="AC60" s="674"/>
      <c r="AD60" s="674"/>
      <c r="AE60" s="674"/>
      <c r="AF60" s="674"/>
      <c r="AG60" s="675"/>
      <c r="AH60" s="673"/>
      <c r="AI60" s="674"/>
      <c r="AJ60" s="674"/>
      <c r="AK60" s="674"/>
      <c r="AL60" s="674"/>
      <c r="AM60" s="67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6"/>
      <c r="K61" s="677"/>
      <c r="L61" s="677"/>
      <c r="M61" s="677"/>
      <c r="N61" s="677"/>
      <c r="O61" s="678"/>
      <c r="P61" s="676"/>
      <c r="Q61" s="677"/>
      <c r="R61" s="677"/>
      <c r="S61" s="677"/>
      <c r="T61" s="677"/>
      <c r="U61" s="678"/>
      <c r="V61" s="676"/>
      <c r="W61" s="677"/>
      <c r="X61" s="677"/>
      <c r="Y61" s="677"/>
      <c r="Z61" s="677"/>
      <c r="AA61" s="678"/>
      <c r="AB61" s="676"/>
      <c r="AC61" s="677"/>
      <c r="AD61" s="677"/>
      <c r="AE61" s="677"/>
      <c r="AF61" s="677"/>
      <c r="AG61" s="678"/>
      <c r="AH61" s="676"/>
      <c r="AI61" s="677"/>
      <c r="AJ61" s="677"/>
      <c r="AK61" s="677"/>
      <c r="AL61" s="677"/>
      <c r="AM61" s="67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5" zoomScaleNormal="55" workbookViewId="0">
      <pane xSplit="4" ySplit="6" topLeftCell="E7" activePane="bottomRight" state="frozen"/>
      <selection sqref="A1:AJ2"/>
      <selection pane="topRight" sqref="A1:AJ2"/>
      <selection pane="bottomLeft" sqref="A1:AJ2"/>
      <selection pane="bottomRight" activeCell="M9" sqref="M9"/>
    </sheetView>
  </sheetViews>
  <sheetFormatPr baseColWidth="10" defaultColWidth="11.42578125" defaultRowHeight="15" x14ac:dyDescent="0.25"/>
  <cols>
    <col min="1" max="1" width="4.140625" style="116" customWidth="1"/>
    <col min="2" max="2" width="19.85546875" style="43" customWidth="1"/>
    <col min="3" max="3" width="32.85546875" style="43" customWidth="1"/>
    <col min="4" max="4" width="25.85546875" style="43" customWidth="1"/>
    <col min="5" max="5" width="38.5703125" style="43" customWidth="1"/>
    <col min="6" max="6" width="11.7109375" style="86" customWidth="1"/>
    <col min="7" max="8" width="10.28515625" style="86" customWidth="1"/>
    <col min="9" max="11" width="10.28515625" style="868" customWidth="1"/>
    <col min="12" max="12" width="13.140625" style="868" customWidth="1"/>
    <col min="13" max="13" width="61.7109375" style="43" customWidth="1"/>
    <col min="14" max="14" width="33.140625" style="43" customWidth="1"/>
    <col min="15" max="15" width="41"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4" t="s">
        <v>469</v>
      </c>
      <c r="E1" s="720" t="s">
        <v>1258</v>
      </c>
      <c r="F1" s="736"/>
      <c r="G1" s="736"/>
      <c r="H1" s="736"/>
      <c r="I1" s="736"/>
      <c r="J1" s="736"/>
      <c r="K1" s="736"/>
      <c r="L1" s="736"/>
      <c r="M1" s="736"/>
      <c r="N1" s="736"/>
      <c r="O1" s="736"/>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7" t="s">
        <v>13</v>
      </c>
      <c r="CL1" s="718"/>
    </row>
    <row r="2" spans="1:90" ht="24" customHeight="1" thickBot="1" x14ac:dyDescent="0.3">
      <c r="A2" s="115"/>
      <c r="B2" s="155"/>
      <c r="C2" s="166"/>
      <c r="D2" s="735"/>
      <c r="E2" s="720"/>
      <c r="F2" s="736"/>
      <c r="G2" s="736"/>
      <c r="H2" s="736"/>
      <c r="I2" s="736"/>
      <c r="J2" s="736"/>
      <c r="K2" s="736"/>
      <c r="L2" s="736"/>
      <c r="M2" s="736"/>
      <c r="N2" s="736"/>
      <c r="O2" s="736"/>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7" t="s">
        <v>12</v>
      </c>
      <c r="CL2" s="718"/>
    </row>
    <row r="3" spans="1:90" s="110" customFormat="1" ht="36.75" customHeight="1" thickBot="1" x14ac:dyDescent="0.3">
      <c r="A3" s="115"/>
      <c r="B3" s="155"/>
      <c r="C3" s="167"/>
      <c r="D3" s="173" t="s">
        <v>962</v>
      </c>
      <c r="E3" s="719" t="s">
        <v>1233</v>
      </c>
      <c r="F3" s="719"/>
      <c r="G3" s="719"/>
      <c r="H3" s="719"/>
      <c r="I3" s="719"/>
      <c r="J3" s="719"/>
      <c r="K3" s="719"/>
      <c r="L3" s="719"/>
      <c r="M3" s="719"/>
      <c r="N3" s="719"/>
      <c r="O3" s="720"/>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21" t="s">
        <v>156</v>
      </c>
      <c r="CL3" s="722"/>
    </row>
    <row r="4" spans="1:90" ht="27" customHeight="1" x14ac:dyDescent="0.25">
      <c r="A4" s="115"/>
      <c r="B4" s="157"/>
      <c r="C4" s="158"/>
      <c r="D4" s="159"/>
      <c r="E4" s="723" t="s">
        <v>961</v>
      </c>
      <c r="F4" s="723"/>
      <c r="G4" s="723"/>
      <c r="H4" s="723"/>
      <c r="I4" s="723"/>
      <c r="J4" s="723"/>
      <c r="K4" s="723"/>
      <c r="L4" s="723"/>
      <c r="M4" s="723"/>
      <c r="N4" s="723"/>
      <c r="O4" s="723"/>
      <c r="P4" s="160"/>
      <c r="Q4" s="142"/>
    </row>
    <row r="5" spans="1:90" ht="41.25" customHeight="1" thickBot="1" x14ac:dyDescent="0.3">
      <c r="B5" s="63" t="s">
        <v>473</v>
      </c>
      <c r="C5" s="214" t="str">
        <f>IF('Mapa final'!C4="","",'Mapa final'!C4)</f>
        <v>Seguimiento y evaluación a la gestión</v>
      </c>
      <c r="D5" s="65"/>
      <c r="F5" s="43"/>
      <c r="G5" s="43"/>
      <c r="H5" s="43"/>
      <c r="I5" s="78"/>
      <c r="J5" s="78"/>
      <c r="K5" s="78"/>
      <c r="L5" s="78"/>
      <c r="Q5" s="111"/>
    </row>
    <row r="6" spans="1:90" s="113" customFormat="1" ht="115.5" customHeight="1" thickBot="1" x14ac:dyDescent="0.3">
      <c r="A6" s="358" t="s">
        <v>462</v>
      </c>
      <c r="B6" s="444"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14" customHeight="1" x14ac:dyDescent="0.25">
      <c r="A7" s="118" t="s">
        <v>545</v>
      </c>
      <c r="B7" s="724" t="s">
        <v>188</v>
      </c>
      <c r="C7" s="726" t="str">
        <f>IF('Mapa final'!E10="","",'Mapa final'!E10)</f>
        <v>Posibilidad de afectación reputacional por incumplimiento del Plan Anual de Auditorías Independientes de Control Interno (Visitas,  Asesorías, Acompañamientos, Evaluaciones, Seguimientos e Informes de Ley), debido al  Incumplimiento de los términos de entrega de información por parte de las dependencias</v>
      </c>
      <c r="D7" s="728" t="s">
        <v>209</v>
      </c>
      <c r="E7" s="726" t="str">
        <f>IF('Mapa final'!D10="","",'Mapa final'!D10)</f>
        <v xml:space="preserve"> Incumplimiento de los términos de entrega de información por parte de las dependencias</v>
      </c>
      <c r="F7" s="730" t="str">
        <f>IF('Mapa final'!H10="","",'Mapa final'!H10)</f>
        <v>Media</v>
      </c>
      <c r="G7" s="730" t="str">
        <f>IF('Mapa final'!L10="","",'Mapa final'!L10)</f>
        <v>Leve</v>
      </c>
      <c r="H7" s="73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8" t="str">
        <f>IF('Mapa final'!Y10="","",'Mapa final'!Y10)</f>
        <v>Baja</v>
      </c>
      <c r="J7" s="448" t="str">
        <f>IF('Mapa final'!AA10="","",'Mapa final'!AA10)</f>
        <v>Leve</v>
      </c>
      <c r="K7" s="44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8" t="str">
        <f>IF('Mapa final'!AD10="","",'Mapa final'!AD10)</f>
        <v/>
      </c>
      <c r="M7" s="357" t="str">
        <f>IF('Mapa final'!P10="","",'Mapa final'!P10)</f>
        <v>El coordinador del grupo comunicará al equipo OCI durante los primeros cinco días hábiles la agenda de las actividades del Plan Anual de Auditorias Independientes del período respectivo. La evidencia estará disponible en el correo electrónico y en la carpeta compartida.</v>
      </c>
      <c r="N7" s="428" t="s">
        <v>1265</v>
      </c>
      <c r="O7" s="428" t="s">
        <v>1257</v>
      </c>
      <c r="P7" s="428" t="s">
        <v>1259</v>
      </c>
      <c r="Q7" s="429" t="s">
        <v>1266</v>
      </c>
    </row>
    <row r="8" spans="1:90" ht="105" customHeight="1" x14ac:dyDescent="0.25">
      <c r="A8" s="118" t="s">
        <v>546</v>
      </c>
      <c r="B8" s="725"/>
      <c r="C8" s="727"/>
      <c r="D8" s="729"/>
      <c r="E8" s="727"/>
      <c r="F8" s="731"/>
      <c r="G8" s="731"/>
      <c r="H8" s="733"/>
      <c r="I8" s="448" t="str">
        <f>IF('Mapa final'!Y11="","",'Mapa final'!Y11)</f>
        <v>Baja</v>
      </c>
      <c r="J8" s="448" t="str">
        <f>IF('Mapa final'!AA11="","",'Mapa final'!AA11)</f>
        <v>Leve</v>
      </c>
      <c r="K8" s="44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48" t="str">
        <f>IF('Mapa final'!AD11="","",'Mapa final'!AD11)</f>
        <v/>
      </c>
      <c r="M8" s="357"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la carpeta compartida de la Oficina y/o correo electrónico y en el cuadro de control.</v>
      </c>
      <c r="N8" s="428" t="s">
        <v>1267</v>
      </c>
      <c r="O8" s="428" t="s">
        <v>1257</v>
      </c>
      <c r="P8" s="428" t="s">
        <v>1259</v>
      </c>
      <c r="Q8" s="429" t="s">
        <v>1266</v>
      </c>
    </row>
    <row r="9" spans="1:90" ht="103.5" customHeight="1" x14ac:dyDescent="0.25">
      <c r="A9" s="118" t="s">
        <v>547</v>
      </c>
      <c r="B9" s="725"/>
      <c r="C9" s="727"/>
      <c r="D9" s="729"/>
      <c r="E9" s="727"/>
      <c r="F9" s="731"/>
      <c r="G9" s="731"/>
      <c r="H9" s="733"/>
      <c r="I9" s="448" t="str">
        <f>IF('Mapa final'!Y12="","",'Mapa final'!Y12)</f>
        <v>Muy Baja</v>
      </c>
      <c r="J9" s="448" t="str">
        <f>IF('Mapa final'!AA12="","",'Mapa final'!AA12)</f>
        <v>Leve</v>
      </c>
      <c r="K9" s="448" t="str">
        <f t="shared" si="0"/>
        <v>Bajo</v>
      </c>
      <c r="L9" s="448" t="str">
        <f>IF('Mapa final'!AD12="","",'Mapa final'!AD12)</f>
        <v/>
      </c>
      <c r="M9" s="357" t="str">
        <f>IF('Mapa final'!P12="","",'Mapa final'!P12)</f>
        <v>El coordinador del grupo, genera alertas de forma oportuna a través comunicaciones, piezas informativas, correo electrónico, memorando o por el medio más idoneo, a los responsables del suministro de información previo al vencimiento de la entrega de la misma. En caso de encontrarse desviaciones, se informa de manera inmediata al jefe de la Oficina de Control Interno para la toma de las acciones pertinentes.Como evidencia se dejaran los soportes en la carpeta compartida o correos electronicos.</v>
      </c>
      <c r="N9" s="428" t="s">
        <v>1255</v>
      </c>
      <c r="O9" s="428" t="s">
        <v>1257</v>
      </c>
      <c r="P9" s="428" t="s">
        <v>1268</v>
      </c>
      <c r="Q9" s="429" t="s">
        <v>1271</v>
      </c>
    </row>
    <row r="10" spans="1:90" ht="111.75" customHeight="1" x14ac:dyDescent="0.25">
      <c r="A10" s="118" t="s">
        <v>548</v>
      </c>
      <c r="B10" s="725"/>
      <c r="C10" s="727"/>
      <c r="D10" s="729"/>
      <c r="E10" s="727"/>
      <c r="F10" s="731"/>
      <c r="G10" s="731"/>
      <c r="H10" s="733"/>
      <c r="I10" s="448" t="str">
        <f>IF('Mapa final'!Y13="","",'Mapa final'!Y13)</f>
        <v>Muy Baja</v>
      </c>
      <c r="J10" s="448" t="str">
        <f>IF('Mapa final'!AA13="","",'Mapa final'!AA13)</f>
        <v>Leve</v>
      </c>
      <c r="K10" s="448" t="str">
        <f t="shared" si="0"/>
        <v>Bajo</v>
      </c>
      <c r="L10" s="448" t="str">
        <f>IF('Mapa final'!AD13="","",'Mapa final'!AD13)</f>
        <v>Aceptar</v>
      </c>
      <c r="M10" s="357"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correos electrónicos, carpeta compartida o página web.</v>
      </c>
      <c r="N10" s="428" t="s">
        <v>1270</v>
      </c>
      <c r="O10" s="428" t="s">
        <v>1256</v>
      </c>
      <c r="P10" s="428" t="s">
        <v>1268</v>
      </c>
      <c r="Q10" s="429" t="s">
        <v>1260</v>
      </c>
    </row>
    <row r="11" spans="1:90" ht="43.5" customHeight="1" x14ac:dyDescent="0.25">
      <c r="A11" s="118" t="s">
        <v>549</v>
      </c>
      <c r="B11" s="725"/>
      <c r="C11" s="727"/>
      <c r="D11" s="729"/>
      <c r="E11" s="727"/>
      <c r="F11" s="731"/>
      <c r="G11" s="731"/>
      <c r="H11" s="733"/>
      <c r="I11" s="448" t="str">
        <f>IF('Mapa final'!Y14="","",'Mapa final'!Y14)</f>
        <v/>
      </c>
      <c r="J11" s="448" t="str">
        <f>IF('Mapa final'!AA14="","",'Mapa final'!AA14)</f>
        <v/>
      </c>
      <c r="K11" s="448" t="str">
        <f t="shared" si="0"/>
        <v/>
      </c>
      <c r="L11" s="448" t="str">
        <f>IF('Mapa final'!AD14="","",'Mapa final'!AD14)</f>
        <v/>
      </c>
      <c r="M11" s="357" t="str">
        <f>IF('Mapa final'!P14="","",'Mapa final'!P14)</f>
        <v/>
      </c>
      <c r="N11" s="428"/>
      <c r="O11" s="428"/>
      <c r="P11" s="428"/>
      <c r="Q11" s="429"/>
    </row>
    <row r="12" spans="1:90" ht="43.5" customHeight="1" thickBot="1" x14ac:dyDescent="0.3">
      <c r="A12" s="118" t="s">
        <v>550</v>
      </c>
      <c r="B12" s="725"/>
      <c r="C12" s="727"/>
      <c r="D12" s="729"/>
      <c r="E12" s="727"/>
      <c r="F12" s="731"/>
      <c r="G12" s="731"/>
      <c r="H12" s="733"/>
      <c r="I12" s="448" t="str">
        <f>IF('Mapa final'!Y15="","",'Mapa final'!Y15)</f>
        <v/>
      </c>
      <c r="J12" s="448" t="str">
        <f>IF('Mapa final'!AA15="","",'Mapa final'!AA15)</f>
        <v/>
      </c>
      <c r="K12" s="448" t="str">
        <f t="shared" si="0"/>
        <v/>
      </c>
      <c r="L12" s="448" t="str">
        <f>IF('Mapa final'!AD15="","",'Mapa final'!AD15)</f>
        <v/>
      </c>
      <c r="M12" s="357" t="str">
        <f>IF('Mapa final'!P15="","",'Mapa final'!P15)</f>
        <v/>
      </c>
      <c r="N12" s="428"/>
      <c r="O12" s="428"/>
      <c r="P12" s="428"/>
      <c r="Q12" s="429"/>
    </row>
    <row r="13" spans="1:90" ht="43.5" customHeight="1" x14ac:dyDescent="0.25">
      <c r="A13" s="118" t="s">
        <v>551</v>
      </c>
      <c r="B13" s="724"/>
      <c r="C13" s="726" t="str">
        <f>IF('Mapa final'!E16="","",'Mapa final'!E16)</f>
        <v/>
      </c>
      <c r="D13" s="737"/>
      <c r="E13" s="726" t="str">
        <f>IF('Mapa final'!D16="","",'Mapa final'!D16)</f>
        <v/>
      </c>
      <c r="F13" s="731" t="str">
        <f>IF('Mapa final'!H16="","",'Mapa final'!H16)</f>
        <v/>
      </c>
      <c r="G13" s="731" t="str">
        <f>IF('Mapa final'!L16="","",'Mapa final'!L16)</f>
        <v/>
      </c>
      <c r="H13" s="733"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8" t="str">
        <f>IF('Mapa final'!Y16="","",'Mapa final'!Y16)</f>
        <v/>
      </c>
      <c r="J13" s="448" t="str">
        <f>IF('Mapa final'!AA16="","",'Mapa final'!AA16)</f>
        <v/>
      </c>
      <c r="K13" s="448" t="str">
        <f t="shared" si="0"/>
        <v/>
      </c>
      <c r="L13" s="448" t="str">
        <f>IF('Mapa final'!AD16="","",'Mapa final'!AD16)</f>
        <v/>
      </c>
      <c r="M13" s="357" t="str">
        <f>IF('Mapa final'!P16="","",'Mapa final'!P16)</f>
        <v/>
      </c>
      <c r="N13" s="428"/>
      <c r="O13" s="428"/>
      <c r="P13" s="428"/>
      <c r="Q13" s="429"/>
    </row>
    <row r="14" spans="1:90" ht="43.5" customHeight="1" x14ac:dyDescent="0.25">
      <c r="A14" s="118" t="s">
        <v>552</v>
      </c>
      <c r="B14" s="725"/>
      <c r="C14" s="727"/>
      <c r="D14" s="729"/>
      <c r="E14" s="727"/>
      <c r="F14" s="731"/>
      <c r="G14" s="731"/>
      <c r="H14" s="733"/>
      <c r="I14" s="448" t="str">
        <f>IF('Mapa final'!Y17="","",'Mapa final'!Y17)</f>
        <v/>
      </c>
      <c r="J14" s="448" t="str">
        <f>IF('Mapa final'!AA17="","",'Mapa final'!AA17)</f>
        <v/>
      </c>
      <c r="K14" s="448" t="str">
        <f t="shared" si="0"/>
        <v/>
      </c>
      <c r="L14" s="448" t="str">
        <f>IF('Mapa final'!AD17="","",'Mapa final'!AD17)</f>
        <v/>
      </c>
      <c r="M14" s="357" t="str">
        <f>IF('Mapa final'!P17="","",'Mapa final'!P17)</f>
        <v/>
      </c>
      <c r="N14" s="428"/>
      <c r="O14" s="428"/>
      <c r="P14" s="428"/>
      <c r="Q14" s="429"/>
    </row>
    <row r="15" spans="1:90" ht="43.5" customHeight="1" x14ac:dyDescent="0.25">
      <c r="A15" s="118" t="s">
        <v>553</v>
      </c>
      <c r="B15" s="725"/>
      <c r="C15" s="727"/>
      <c r="D15" s="729"/>
      <c r="E15" s="727"/>
      <c r="F15" s="731"/>
      <c r="G15" s="731"/>
      <c r="H15" s="733"/>
      <c r="I15" s="448" t="str">
        <f>IF('Mapa final'!Y18="","",'Mapa final'!Y18)</f>
        <v/>
      </c>
      <c r="J15" s="448" t="str">
        <f>IF('Mapa final'!AA18="","",'Mapa final'!AA18)</f>
        <v/>
      </c>
      <c r="K15" s="448" t="str">
        <f t="shared" si="0"/>
        <v/>
      </c>
      <c r="L15" s="448" t="str">
        <f>IF('Mapa final'!AD18="","",'Mapa final'!AD18)</f>
        <v/>
      </c>
      <c r="M15" s="357" t="str">
        <f>IF('Mapa final'!P18="","",'Mapa final'!P18)</f>
        <v/>
      </c>
      <c r="N15" s="428"/>
      <c r="O15" s="428"/>
      <c r="P15" s="428"/>
      <c r="Q15" s="429"/>
    </row>
    <row r="16" spans="1:90" ht="43.5" customHeight="1" x14ac:dyDescent="0.25">
      <c r="A16" s="118" t="s">
        <v>554</v>
      </c>
      <c r="B16" s="725"/>
      <c r="C16" s="727"/>
      <c r="D16" s="729"/>
      <c r="E16" s="727"/>
      <c r="F16" s="731"/>
      <c r="G16" s="731"/>
      <c r="H16" s="733"/>
      <c r="I16" s="448" t="str">
        <f>IF('Mapa final'!Y19="","",'Mapa final'!Y19)</f>
        <v/>
      </c>
      <c r="J16" s="448" t="str">
        <f>IF('Mapa final'!AA19="","",'Mapa final'!AA19)</f>
        <v/>
      </c>
      <c r="K16" s="448" t="str">
        <f t="shared" si="0"/>
        <v/>
      </c>
      <c r="L16" s="448" t="str">
        <f>IF('Mapa final'!AD19="","",'Mapa final'!AD19)</f>
        <v/>
      </c>
      <c r="M16" s="357" t="str">
        <f>IF('Mapa final'!P19="","",'Mapa final'!P19)</f>
        <v/>
      </c>
      <c r="N16" s="428"/>
      <c r="O16" s="428"/>
      <c r="P16" s="428"/>
      <c r="Q16" s="429"/>
    </row>
    <row r="17" spans="1:17" ht="43.5" customHeight="1" x14ac:dyDescent="0.25">
      <c r="A17" s="118" t="s">
        <v>555</v>
      </c>
      <c r="B17" s="725"/>
      <c r="C17" s="727"/>
      <c r="D17" s="729"/>
      <c r="E17" s="727"/>
      <c r="F17" s="731"/>
      <c r="G17" s="731"/>
      <c r="H17" s="733"/>
      <c r="I17" s="448" t="str">
        <f>IF('Mapa final'!Y20="","",'Mapa final'!Y20)</f>
        <v/>
      </c>
      <c r="J17" s="448" t="str">
        <f>IF('Mapa final'!AA20="","",'Mapa final'!AA20)</f>
        <v/>
      </c>
      <c r="K17" s="448" t="str">
        <f t="shared" si="0"/>
        <v/>
      </c>
      <c r="L17" s="448" t="str">
        <f>IF('Mapa final'!AD20="","",'Mapa final'!AD20)</f>
        <v/>
      </c>
      <c r="M17" s="357" t="str">
        <f>IF('Mapa final'!P20="","",'Mapa final'!P20)</f>
        <v/>
      </c>
      <c r="N17" s="428"/>
      <c r="O17" s="428"/>
      <c r="P17" s="428"/>
      <c r="Q17" s="429"/>
    </row>
    <row r="18" spans="1:17" ht="43.5" customHeight="1" x14ac:dyDescent="0.25">
      <c r="A18" s="118" t="s">
        <v>556</v>
      </c>
      <c r="B18" s="725"/>
      <c r="C18" s="727"/>
      <c r="D18" s="729"/>
      <c r="E18" s="727"/>
      <c r="F18" s="731"/>
      <c r="G18" s="731"/>
      <c r="H18" s="733"/>
      <c r="I18" s="448" t="str">
        <f>IF('Mapa final'!Y21="","",'Mapa final'!Y21)</f>
        <v/>
      </c>
      <c r="J18" s="448" t="str">
        <f>IF('Mapa final'!AA21="","",'Mapa final'!AA21)</f>
        <v/>
      </c>
      <c r="K18" s="448" t="str">
        <f t="shared" si="0"/>
        <v/>
      </c>
      <c r="L18" s="448" t="str">
        <f>IF('Mapa final'!AD21="","",'Mapa final'!AD21)</f>
        <v/>
      </c>
      <c r="M18" s="357" t="str">
        <f>IF('Mapa final'!P21="","",'Mapa final'!P21)</f>
        <v/>
      </c>
      <c r="N18" s="428"/>
      <c r="O18" s="428"/>
      <c r="P18" s="428"/>
      <c r="Q18" s="429"/>
    </row>
    <row r="19" spans="1:17" ht="43.5" customHeight="1" x14ac:dyDescent="0.25">
      <c r="A19" s="118" t="s">
        <v>557</v>
      </c>
      <c r="B19" s="724"/>
      <c r="C19" s="726" t="str">
        <f>IF('Mapa final'!E22="","",'Mapa final'!E22)</f>
        <v/>
      </c>
      <c r="D19" s="729"/>
      <c r="E19" s="726" t="str">
        <f>IF('Mapa final'!D22="","",'Mapa final'!D22)</f>
        <v/>
      </c>
      <c r="F19" s="731" t="str">
        <f>IF('Mapa final'!H22="","",'Mapa final'!H22)</f>
        <v/>
      </c>
      <c r="G19" s="731" t="str">
        <f>IF('Mapa final'!L22="","",'Mapa final'!L22)</f>
        <v/>
      </c>
      <c r="H19" s="733"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8" t="str">
        <f>IF('Mapa final'!Y22="","",'Mapa final'!Y22)</f>
        <v/>
      </c>
      <c r="J19" s="448" t="str">
        <f>IF('Mapa final'!AA22="","",'Mapa final'!AA22)</f>
        <v/>
      </c>
      <c r="K19" s="448" t="str">
        <f t="shared" si="0"/>
        <v/>
      </c>
      <c r="L19" s="448" t="str">
        <f>IF('Mapa final'!AD22="","",'Mapa final'!AD22)</f>
        <v/>
      </c>
      <c r="M19" s="357" t="str">
        <f>IF('Mapa final'!P22="","",'Mapa final'!P22)</f>
        <v/>
      </c>
      <c r="N19" s="428"/>
      <c r="O19" s="428"/>
      <c r="P19" s="428"/>
      <c r="Q19" s="429"/>
    </row>
    <row r="20" spans="1:17" ht="43.5" customHeight="1" x14ac:dyDescent="0.25">
      <c r="A20" s="118" t="s">
        <v>558</v>
      </c>
      <c r="B20" s="725"/>
      <c r="C20" s="727"/>
      <c r="D20" s="729"/>
      <c r="E20" s="727"/>
      <c r="F20" s="731"/>
      <c r="G20" s="731"/>
      <c r="H20" s="733"/>
      <c r="I20" s="448" t="str">
        <f>IF('Mapa final'!Y23="","",'Mapa final'!Y23)</f>
        <v/>
      </c>
      <c r="J20" s="448" t="str">
        <f>IF('Mapa final'!AA23="","",'Mapa final'!AA23)</f>
        <v/>
      </c>
      <c r="K20" s="448" t="str">
        <f t="shared" si="0"/>
        <v/>
      </c>
      <c r="L20" s="448" t="str">
        <f>IF('Mapa final'!AD23="","",'Mapa final'!AD23)</f>
        <v/>
      </c>
      <c r="M20" s="357" t="str">
        <f>IF('Mapa final'!P23="","",'Mapa final'!P23)</f>
        <v/>
      </c>
      <c r="N20" s="428"/>
      <c r="O20" s="428"/>
      <c r="P20" s="428"/>
      <c r="Q20" s="429"/>
    </row>
    <row r="21" spans="1:17" ht="43.5" customHeight="1" x14ac:dyDescent="0.25">
      <c r="A21" s="118" t="s">
        <v>559</v>
      </c>
      <c r="B21" s="725"/>
      <c r="C21" s="727"/>
      <c r="D21" s="729"/>
      <c r="E21" s="727"/>
      <c r="F21" s="731"/>
      <c r="G21" s="731"/>
      <c r="H21" s="733"/>
      <c r="I21" s="448" t="str">
        <f>IF('Mapa final'!Y24="","",'Mapa final'!Y24)</f>
        <v/>
      </c>
      <c r="J21" s="448" t="str">
        <f>IF('Mapa final'!AA24="","",'Mapa final'!AA24)</f>
        <v/>
      </c>
      <c r="K21" s="448" t="str">
        <f t="shared" si="0"/>
        <v/>
      </c>
      <c r="L21" s="448" t="str">
        <f>IF('Mapa final'!AD24="","",'Mapa final'!AD24)</f>
        <v/>
      </c>
      <c r="M21" s="357" t="str">
        <f>IF('Mapa final'!P24="","",'Mapa final'!P24)</f>
        <v/>
      </c>
      <c r="N21" s="428"/>
      <c r="O21" s="428"/>
      <c r="P21" s="428"/>
      <c r="Q21" s="429"/>
    </row>
    <row r="22" spans="1:17" ht="43.5" customHeight="1" x14ac:dyDescent="0.25">
      <c r="A22" s="118" t="s">
        <v>560</v>
      </c>
      <c r="B22" s="725"/>
      <c r="C22" s="727"/>
      <c r="D22" s="729"/>
      <c r="E22" s="727"/>
      <c r="F22" s="731"/>
      <c r="G22" s="731"/>
      <c r="H22" s="733"/>
      <c r="I22" s="448" t="str">
        <f>IF('Mapa final'!Y25="","",'Mapa final'!Y25)</f>
        <v/>
      </c>
      <c r="J22" s="448" t="str">
        <f>IF('Mapa final'!AA25="","",'Mapa final'!AA25)</f>
        <v/>
      </c>
      <c r="K22" s="448" t="str">
        <f t="shared" si="0"/>
        <v/>
      </c>
      <c r="L22" s="448" t="str">
        <f>IF('Mapa final'!AD25="","",'Mapa final'!AD25)</f>
        <v/>
      </c>
      <c r="M22" s="357" t="str">
        <f>IF('Mapa final'!P25="","",'Mapa final'!P25)</f>
        <v/>
      </c>
      <c r="N22" s="428"/>
      <c r="O22" s="428"/>
      <c r="P22" s="428"/>
      <c r="Q22" s="429"/>
    </row>
    <row r="23" spans="1:17" ht="43.5" customHeight="1" x14ac:dyDescent="0.25">
      <c r="A23" s="118" t="s">
        <v>561</v>
      </c>
      <c r="B23" s="725"/>
      <c r="C23" s="727"/>
      <c r="D23" s="729"/>
      <c r="E23" s="727"/>
      <c r="F23" s="731"/>
      <c r="G23" s="731"/>
      <c r="H23" s="733"/>
      <c r="I23" s="448" t="str">
        <f>IF('Mapa final'!Y26="","",'Mapa final'!Y26)</f>
        <v/>
      </c>
      <c r="J23" s="448" t="str">
        <f>IF('Mapa final'!AA26="","",'Mapa final'!AA26)</f>
        <v/>
      </c>
      <c r="K23" s="448" t="str">
        <f t="shared" si="0"/>
        <v/>
      </c>
      <c r="L23" s="448" t="str">
        <f>IF('Mapa final'!AD26="","",'Mapa final'!AD26)</f>
        <v/>
      </c>
      <c r="M23" s="357" t="str">
        <f>IF('Mapa final'!P26="","",'Mapa final'!P26)</f>
        <v/>
      </c>
      <c r="N23" s="428"/>
      <c r="O23" s="428"/>
      <c r="P23" s="428"/>
      <c r="Q23" s="429"/>
    </row>
    <row r="24" spans="1:17" ht="43.5" customHeight="1" x14ac:dyDescent="0.25">
      <c r="A24" s="118" t="s">
        <v>562</v>
      </c>
      <c r="B24" s="725"/>
      <c r="C24" s="727"/>
      <c r="D24" s="729"/>
      <c r="E24" s="727"/>
      <c r="F24" s="731"/>
      <c r="G24" s="731"/>
      <c r="H24" s="733"/>
      <c r="I24" s="448" t="str">
        <f>IF('Mapa final'!Y27="","",'Mapa final'!Y27)</f>
        <v/>
      </c>
      <c r="J24" s="448" t="str">
        <f>IF('Mapa final'!AA27="","",'Mapa final'!AA27)</f>
        <v/>
      </c>
      <c r="K24" s="448" t="str">
        <f t="shared" si="0"/>
        <v/>
      </c>
      <c r="L24" s="448" t="str">
        <f>IF('Mapa final'!AD27="","",'Mapa final'!AD27)</f>
        <v/>
      </c>
      <c r="M24" s="357" t="str">
        <f>IF('Mapa final'!P27="","",'Mapa final'!P27)</f>
        <v/>
      </c>
      <c r="N24" s="428"/>
      <c r="O24" s="428"/>
      <c r="P24" s="428"/>
      <c r="Q24" s="429"/>
    </row>
    <row r="25" spans="1:17" ht="43.5" customHeight="1" x14ac:dyDescent="0.25">
      <c r="A25" s="118" t="s">
        <v>563</v>
      </c>
      <c r="B25" s="724"/>
      <c r="C25" s="726" t="str">
        <f>IF('Mapa final'!E28="","",'Mapa final'!E28)</f>
        <v/>
      </c>
      <c r="D25" s="729"/>
      <c r="E25" s="726" t="str">
        <f>IF('Mapa final'!D28="","",'Mapa final'!D28)</f>
        <v/>
      </c>
      <c r="F25" s="731" t="str">
        <f>IF('Mapa final'!H28="","",'Mapa final'!H28)</f>
        <v/>
      </c>
      <c r="G25" s="731" t="str">
        <f>IF('Mapa final'!L28="","",'Mapa final'!L28)</f>
        <v/>
      </c>
      <c r="H25" s="733"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8" t="str">
        <f>IF('Mapa final'!Y28="","",'Mapa final'!Y28)</f>
        <v/>
      </c>
      <c r="J25" s="448" t="str">
        <f>IF('Mapa final'!AA28="","",'Mapa final'!AA28)</f>
        <v/>
      </c>
      <c r="K25" s="448" t="str">
        <f t="shared" si="0"/>
        <v/>
      </c>
      <c r="L25" s="448" t="str">
        <f>IF('Mapa final'!AD28="","",'Mapa final'!AD28)</f>
        <v/>
      </c>
      <c r="M25" s="357" t="str">
        <f>IF('Mapa final'!P28="","",'Mapa final'!P28)</f>
        <v/>
      </c>
      <c r="N25" s="428"/>
      <c r="O25" s="428"/>
      <c r="P25" s="428"/>
      <c r="Q25" s="429"/>
    </row>
    <row r="26" spans="1:17" ht="43.5" customHeight="1" x14ac:dyDescent="0.25">
      <c r="A26" s="118" t="s">
        <v>564</v>
      </c>
      <c r="B26" s="725"/>
      <c r="C26" s="727"/>
      <c r="D26" s="729"/>
      <c r="E26" s="727"/>
      <c r="F26" s="731"/>
      <c r="G26" s="731"/>
      <c r="H26" s="733"/>
      <c r="I26" s="448" t="str">
        <f>IF('Mapa final'!Y29="","",'Mapa final'!Y29)</f>
        <v/>
      </c>
      <c r="J26" s="448" t="str">
        <f>IF('Mapa final'!AA29="","",'Mapa final'!AA29)</f>
        <v/>
      </c>
      <c r="K26" s="448" t="str">
        <f t="shared" si="0"/>
        <v/>
      </c>
      <c r="L26" s="448" t="str">
        <f>IF('Mapa final'!AD29="","",'Mapa final'!AD29)</f>
        <v/>
      </c>
      <c r="M26" s="357" t="str">
        <f>IF('Mapa final'!P29="","",'Mapa final'!P29)</f>
        <v/>
      </c>
      <c r="N26" s="428"/>
      <c r="O26" s="428"/>
      <c r="P26" s="428"/>
      <c r="Q26" s="429"/>
    </row>
    <row r="27" spans="1:17" ht="43.5" customHeight="1" x14ac:dyDescent="0.25">
      <c r="A27" s="118" t="s">
        <v>565</v>
      </c>
      <c r="B27" s="725"/>
      <c r="C27" s="727"/>
      <c r="D27" s="729"/>
      <c r="E27" s="727"/>
      <c r="F27" s="731"/>
      <c r="G27" s="731"/>
      <c r="H27" s="733"/>
      <c r="I27" s="448" t="str">
        <f>IF('Mapa final'!Y30="","",'Mapa final'!Y30)</f>
        <v/>
      </c>
      <c r="J27" s="448" t="str">
        <f>IF('Mapa final'!AA30="","",'Mapa final'!AA30)</f>
        <v/>
      </c>
      <c r="K27" s="448" t="str">
        <f t="shared" si="0"/>
        <v/>
      </c>
      <c r="L27" s="448" t="str">
        <f>IF('Mapa final'!AD30="","",'Mapa final'!AD30)</f>
        <v/>
      </c>
      <c r="M27" s="357" t="str">
        <f>IF('Mapa final'!P30="","",'Mapa final'!P30)</f>
        <v/>
      </c>
      <c r="N27" s="428"/>
      <c r="O27" s="428"/>
      <c r="P27" s="428"/>
      <c r="Q27" s="429"/>
    </row>
    <row r="28" spans="1:17" ht="43.5" customHeight="1" x14ac:dyDescent="0.25">
      <c r="A28" s="118" t="s">
        <v>566</v>
      </c>
      <c r="B28" s="725"/>
      <c r="C28" s="727"/>
      <c r="D28" s="729"/>
      <c r="E28" s="727"/>
      <c r="F28" s="731"/>
      <c r="G28" s="731"/>
      <c r="H28" s="733"/>
      <c r="I28" s="448" t="str">
        <f>IF('Mapa final'!Y31="","",'Mapa final'!Y31)</f>
        <v/>
      </c>
      <c r="J28" s="448" t="str">
        <f>IF('Mapa final'!AA31="","",'Mapa final'!AA31)</f>
        <v/>
      </c>
      <c r="K28" s="448" t="str">
        <f t="shared" si="0"/>
        <v/>
      </c>
      <c r="L28" s="448" t="str">
        <f>IF('Mapa final'!AD31="","",'Mapa final'!AD31)</f>
        <v/>
      </c>
      <c r="M28" s="357" t="str">
        <f>IF('Mapa final'!P31="","",'Mapa final'!P31)</f>
        <v/>
      </c>
      <c r="N28" s="428"/>
      <c r="O28" s="428"/>
      <c r="P28" s="428"/>
      <c r="Q28" s="429"/>
    </row>
    <row r="29" spans="1:17" ht="43.5" customHeight="1" x14ac:dyDescent="0.25">
      <c r="A29" s="118" t="s">
        <v>567</v>
      </c>
      <c r="B29" s="725"/>
      <c r="C29" s="727"/>
      <c r="D29" s="729"/>
      <c r="E29" s="727"/>
      <c r="F29" s="731"/>
      <c r="G29" s="731"/>
      <c r="H29" s="733"/>
      <c r="I29" s="448" t="str">
        <f>IF('Mapa final'!Y32="","",'Mapa final'!Y32)</f>
        <v/>
      </c>
      <c r="J29" s="448" t="str">
        <f>IF('Mapa final'!AA32="","",'Mapa final'!AA32)</f>
        <v/>
      </c>
      <c r="K29" s="448" t="str">
        <f t="shared" si="0"/>
        <v/>
      </c>
      <c r="L29" s="448" t="str">
        <f>IF('Mapa final'!AD32="","",'Mapa final'!AD32)</f>
        <v/>
      </c>
      <c r="M29" s="357" t="str">
        <f>IF('Mapa final'!P32="","",'Mapa final'!P32)</f>
        <v/>
      </c>
      <c r="N29" s="428"/>
      <c r="O29" s="428"/>
      <c r="P29" s="428"/>
      <c r="Q29" s="429"/>
    </row>
    <row r="30" spans="1:17" ht="43.5" customHeight="1" x14ac:dyDescent="0.25">
      <c r="A30" s="118" t="s">
        <v>568</v>
      </c>
      <c r="B30" s="725"/>
      <c r="C30" s="727"/>
      <c r="D30" s="729"/>
      <c r="E30" s="727"/>
      <c r="F30" s="731"/>
      <c r="G30" s="731"/>
      <c r="H30" s="733"/>
      <c r="I30" s="448" t="str">
        <f>IF('Mapa final'!Y33="","",'Mapa final'!Y33)</f>
        <v/>
      </c>
      <c r="J30" s="448" t="str">
        <f>IF('Mapa final'!AA33="","",'Mapa final'!AA33)</f>
        <v/>
      </c>
      <c r="K30" s="448" t="str">
        <f t="shared" si="0"/>
        <v/>
      </c>
      <c r="L30" s="448" t="str">
        <f>IF('Mapa final'!AD33="","",'Mapa final'!AD33)</f>
        <v/>
      </c>
      <c r="M30" s="357" t="str">
        <f>IF('Mapa final'!P33="","",'Mapa final'!P33)</f>
        <v/>
      </c>
      <c r="N30" s="428"/>
      <c r="O30" s="428"/>
      <c r="P30" s="428"/>
      <c r="Q30" s="429"/>
    </row>
    <row r="31" spans="1:17" ht="43.5" customHeight="1" x14ac:dyDescent="0.25">
      <c r="A31" s="118" t="s">
        <v>569</v>
      </c>
      <c r="B31" s="724"/>
      <c r="C31" s="726" t="str">
        <f>IF('Mapa final'!E34="","",'Mapa final'!E34)</f>
        <v/>
      </c>
      <c r="D31" s="729"/>
      <c r="E31" s="726" t="str">
        <f>IF('Mapa final'!D34="","",'Mapa final'!D34)</f>
        <v/>
      </c>
      <c r="F31" s="731" t="str">
        <f>IF('Mapa final'!H34="","",'Mapa final'!H34)</f>
        <v/>
      </c>
      <c r="G31" s="731" t="str">
        <f>IF('Mapa final'!L34="","",'Mapa final'!L34)</f>
        <v/>
      </c>
      <c r="H31" s="733"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8" t="str">
        <f>IF('Mapa final'!Y34="","",'Mapa final'!Y34)</f>
        <v/>
      </c>
      <c r="J31" s="448" t="str">
        <f>IF('Mapa final'!AA34="","",'Mapa final'!AA34)</f>
        <v/>
      </c>
      <c r="K31" s="448" t="str">
        <f t="shared" si="0"/>
        <v/>
      </c>
      <c r="L31" s="448" t="str">
        <f>IF('Mapa final'!AD34="","",'Mapa final'!AD34)</f>
        <v/>
      </c>
      <c r="M31" s="357" t="str">
        <f>IF('Mapa final'!P34="","",'Mapa final'!P34)</f>
        <v/>
      </c>
      <c r="N31" s="428"/>
      <c r="O31" s="428"/>
      <c r="P31" s="428"/>
      <c r="Q31" s="429"/>
    </row>
    <row r="32" spans="1:17" ht="43.5" customHeight="1" x14ac:dyDescent="0.25">
      <c r="A32" s="118" t="s">
        <v>570</v>
      </c>
      <c r="B32" s="725"/>
      <c r="C32" s="727"/>
      <c r="D32" s="729"/>
      <c r="E32" s="727"/>
      <c r="F32" s="731"/>
      <c r="G32" s="731"/>
      <c r="H32" s="733"/>
      <c r="I32" s="448" t="str">
        <f>IF('Mapa final'!Y35="","",'Mapa final'!Y35)</f>
        <v/>
      </c>
      <c r="J32" s="448" t="str">
        <f>IF('Mapa final'!AA35="","",'Mapa final'!AA35)</f>
        <v/>
      </c>
      <c r="K32" s="448" t="str">
        <f t="shared" si="0"/>
        <v/>
      </c>
      <c r="L32" s="448" t="str">
        <f>IF('Mapa final'!AD35="","",'Mapa final'!AD35)</f>
        <v/>
      </c>
      <c r="M32" s="357" t="str">
        <f>IF('Mapa final'!P35="","",'Mapa final'!P35)</f>
        <v/>
      </c>
      <c r="N32" s="428"/>
      <c r="O32" s="428"/>
      <c r="P32" s="428"/>
      <c r="Q32" s="429"/>
    </row>
    <row r="33" spans="1:17" ht="43.5" customHeight="1" x14ac:dyDescent="0.25">
      <c r="A33" s="118" t="s">
        <v>571</v>
      </c>
      <c r="B33" s="725"/>
      <c r="C33" s="727"/>
      <c r="D33" s="729"/>
      <c r="E33" s="727"/>
      <c r="F33" s="731"/>
      <c r="G33" s="731"/>
      <c r="H33" s="733"/>
      <c r="I33" s="448" t="str">
        <f>IF('Mapa final'!Y36="","",'Mapa final'!Y36)</f>
        <v/>
      </c>
      <c r="J33" s="448" t="str">
        <f>IF('Mapa final'!AA36="","",'Mapa final'!AA36)</f>
        <v/>
      </c>
      <c r="K33" s="448" t="str">
        <f t="shared" si="0"/>
        <v/>
      </c>
      <c r="L33" s="448" t="str">
        <f>IF('Mapa final'!AD36="","",'Mapa final'!AD36)</f>
        <v/>
      </c>
      <c r="M33" s="357" t="str">
        <f>IF('Mapa final'!P36="","",'Mapa final'!P36)</f>
        <v/>
      </c>
      <c r="N33" s="428"/>
      <c r="O33" s="428"/>
      <c r="P33" s="428"/>
      <c r="Q33" s="429"/>
    </row>
    <row r="34" spans="1:17" ht="43.5" customHeight="1" x14ac:dyDescent="0.25">
      <c r="A34" s="118" t="s">
        <v>572</v>
      </c>
      <c r="B34" s="725"/>
      <c r="C34" s="727"/>
      <c r="D34" s="729"/>
      <c r="E34" s="727"/>
      <c r="F34" s="731"/>
      <c r="G34" s="731"/>
      <c r="H34" s="733"/>
      <c r="I34" s="448" t="str">
        <f>IF('Mapa final'!Y37="","",'Mapa final'!Y37)</f>
        <v/>
      </c>
      <c r="J34" s="448" t="str">
        <f>IF('Mapa final'!AA37="","",'Mapa final'!AA37)</f>
        <v/>
      </c>
      <c r="K34" s="448" t="str">
        <f t="shared" si="0"/>
        <v/>
      </c>
      <c r="L34" s="448" t="str">
        <f>IF('Mapa final'!AD37="","",'Mapa final'!AD37)</f>
        <v/>
      </c>
      <c r="M34" s="357" t="str">
        <f>IF('Mapa final'!P37="","",'Mapa final'!P37)</f>
        <v/>
      </c>
      <c r="N34" s="428"/>
      <c r="O34" s="428"/>
      <c r="P34" s="428"/>
      <c r="Q34" s="429"/>
    </row>
    <row r="35" spans="1:17" ht="43.5" customHeight="1" x14ac:dyDescent="0.25">
      <c r="A35" s="118" t="s">
        <v>573</v>
      </c>
      <c r="B35" s="725"/>
      <c r="C35" s="727"/>
      <c r="D35" s="729"/>
      <c r="E35" s="727"/>
      <c r="F35" s="731"/>
      <c r="G35" s="731"/>
      <c r="H35" s="733"/>
      <c r="I35" s="448" t="str">
        <f>IF('Mapa final'!Y38="","",'Mapa final'!Y38)</f>
        <v/>
      </c>
      <c r="J35" s="448" t="str">
        <f>IF('Mapa final'!AA38="","",'Mapa final'!AA38)</f>
        <v/>
      </c>
      <c r="K35" s="448" t="str">
        <f t="shared" si="0"/>
        <v/>
      </c>
      <c r="L35" s="448" t="str">
        <f>IF('Mapa final'!AD38="","",'Mapa final'!AD38)</f>
        <v/>
      </c>
      <c r="M35" s="357" t="str">
        <f>IF('Mapa final'!P38="","",'Mapa final'!P38)</f>
        <v/>
      </c>
      <c r="N35" s="428"/>
      <c r="O35" s="428"/>
      <c r="P35" s="428"/>
      <c r="Q35" s="429"/>
    </row>
    <row r="36" spans="1:17" ht="43.5" customHeight="1" x14ac:dyDescent="0.25">
      <c r="A36" s="118" t="s">
        <v>574</v>
      </c>
      <c r="B36" s="725"/>
      <c r="C36" s="727"/>
      <c r="D36" s="729"/>
      <c r="E36" s="727"/>
      <c r="F36" s="731"/>
      <c r="G36" s="731"/>
      <c r="H36" s="733"/>
      <c r="I36" s="448" t="str">
        <f>IF('Mapa final'!Y39="","",'Mapa final'!Y39)</f>
        <v/>
      </c>
      <c r="J36" s="448" t="str">
        <f>IF('Mapa final'!AA39="","",'Mapa final'!AA39)</f>
        <v/>
      </c>
      <c r="K36" s="448" t="str">
        <f t="shared" si="0"/>
        <v/>
      </c>
      <c r="L36" s="448" t="str">
        <f>IF('Mapa final'!AD39="","",'Mapa final'!AD39)</f>
        <v/>
      </c>
      <c r="M36" s="357" t="str">
        <f>IF('Mapa final'!P39="","",'Mapa final'!P39)</f>
        <v/>
      </c>
      <c r="N36" s="428"/>
      <c r="O36" s="428"/>
      <c r="P36" s="428"/>
      <c r="Q36" s="429"/>
    </row>
    <row r="37" spans="1:17" ht="43.5" customHeight="1" x14ac:dyDescent="0.25">
      <c r="A37" s="118" t="s">
        <v>971</v>
      </c>
      <c r="B37" s="724"/>
      <c r="C37" s="726" t="str">
        <f>IF('Mapa final'!E40="","",'Mapa final'!E40)</f>
        <v/>
      </c>
      <c r="D37" s="729"/>
      <c r="E37" s="726" t="str">
        <f>IF('Mapa final'!D40="","",'Mapa final'!D40)</f>
        <v/>
      </c>
      <c r="F37" s="731" t="str">
        <f>IF('Mapa final'!H40="","",'Mapa final'!H40)</f>
        <v/>
      </c>
      <c r="G37" s="731" t="str">
        <f>IF('Mapa final'!L40="","",'Mapa final'!L40)</f>
        <v/>
      </c>
      <c r="H37" s="733"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8" t="str">
        <f>IF('Mapa final'!Y40="","",'Mapa final'!Y40)</f>
        <v/>
      </c>
      <c r="J37" s="448" t="str">
        <f>IF('Mapa final'!AA40="","",'Mapa final'!AA40)</f>
        <v/>
      </c>
      <c r="K37" s="448" t="str">
        <f t="shared" si="0"/>
        <v/>
      </c>
      <c r="L37" s="448" t="str">
        <f>IF('Mapa final'!AD40="","",'Mapa final'!AD40)</f>
        <v/>
      </c>
      <c r="M37" s="357" t="str">
        <f>IF('Mapa final'!P40="","",'Mapa final'!P40)</f>
        <v/>
      </c>
      <c r="N37" s="428"/>
      <c r="O37" s="428"/>
      <c r="P37" s="428"/>
      <c r="Q37" s="429"/>
    </row>
    <row r="38" spans="1:17" ht="43.5" customHeight="1" x14ac:dyDescent="0.25">
      <c r="A38" s="118" t="s">
        <v>972</v>
      </c>
      <c r="B38" s="725"/>
      <c r="C38" s="727"/>
      <c r="D38" s="729"/>
      <c r="E38" s="727"/>
      <c r="F38" s="731"/>
      <c r="G38" s="731"/>
      <c r="H38" s="733"/>
      <c r="I38" s="448" t="str">
        <f>IF('Mapa final'!Y41="","",'Mapa final'!Y41)</f>
        <v/>
      </c>
      <c r="J38" s="448" t="str">
        <f>IF('Mapa final'!AA41="","",'Mapa final'!AA41)</f>
        <v/>
      </c>
      <c r="K38" s="448" t="str">
        <f t="shared" si="0"/>
        <v/>
      </c>
      <c r="L38" s="448" t="str">
        <f>IF('Mapa final'!AD41="","",'Mapa final'!AD41)</f>
        <v/>
      </c>
      <c r="M38" s="357" t="str">
        <f>IF('Mapa final'!P41="","",'Mapa final'!P41)</f>
        <v/>
      </c>
      <c r="N38" s="428"/>
      <c r="O38" s="428"/>
      <c r="P38" s="428"/>
      <c r="Q38" s="429"/>
    </row>
    <row r="39" spans="1:17" ht="43.5" customHeight="1" x14ac:dyDescent="0.25">
      <c r="A39" s="118" t="s">
        <v>973</v>
      </c>
      <c r="B39" s="725"/>
      <c r="C39" s="727"/>
      <c r="D39" s="729"/>
      <c r="E39" s="727"/>
      <c r="F39" s="731"/>
      <c r="G39" s="731"/>
      <c r="H39" s="733"/>
      <c r="I39" s="448" t="str">
        <f>IF('Mapa final'!Y42="","",'Mapa final'!Y42)</f>
        <v/>
      </c>
      <c r="J39" s="448" t="str">
        <f>IF('Mapa final'!AA42="","",'Mapa final'!AA42)</f>
        <v/>
      </c>
      <c r="K39" s="448" t="str">
        <f t="shared" si="0"/>
        <v/>
      </c>
      <c r="L39" s="448" t="str">
        <f>IF('Mapa final'!AD42="","",'Mapa final'!AD42)</f>
        <v/>
      </c>
      <c r="M39" s="357" t="str">
        <f>IF('Mapa final'!P42="","",'Mapa final'!P42)</f>
        <v/>
      </c>
      <c r="N39" s="428"/>
      <c r="O39" s="428"/>
      <c r="P39" s="428"/>
      <c r="Q39" s="429"/>
    </row>
    <row r="40" spans="1:17" ht="43.5" customHeight="1" x14ac:dyDescent="0.25">
      <c r="A40" s="118" t="s">
        <v>974</v>
      </c>
      <c r="B40" s="725"/>
      <c r="C40" s="727"/>
      <c r="D40" s="729"/>
      <c r="E40" s="727"/>
      <c r="F40" s="731"/>
      <c r="G40" s="731"/>
      <c r="H40" s="733"/>
      <c r="I40" s="448" t="str">
        <f>IF('Mapa final'!Y43="","",'Mapa final'!Y43)</f>
        <v/>
      </c>
      <c r="J40" s="448" t="str">
        <f>IF('Mapa final'!AA43="","",'Mapa final'!AA43)</f>
        <v/>
      </c>
      <c r="K40" s="448" t="str">
        <f t="shared" si="0"/>
        <v/>
      </c>
      <c r="L40" s="448" t="str">
        <f>IF('Mapa final'!AD43="","",'Mapa final'!AD43)</f>
        <v/>
      </c>
      <c r="M40" s="357" t="str">
        <f>IF('Mapa final'!P43="","",'Mapa final'!P43)</f>
        <v/>
      </c>
      <c r="N40" s="428"/>
      <c r="O40" s="428"/>
      <c r="P40" s="428"/>
      <c r="Q40" s="429"/>
    </row>
    <row r="41" spans="1:17" ht="43.5" customHeight="1" x14ac:dyDescent="0.25">
      <c r="A41" s="118" t="s">
        <v>975</v>
      </c>
      <c r="B41" s="725"/>
      <c r="C41" s="727"/>
      <c r="D41" s="729"/>
      <c r="E41" s="727"/>
      <c r="F41" s="731"/>
      <c r="G41" s="731"/>
      <c r="H41" s="733"/>
      <c r="I41" s="448" t="str">
        <f>IF('Mapa final'!Y44="","",'Mapa final'!Y44)</f>
        <v/>
      </c>
      <c r="J41" s="448" t="str">
        <f>IF('Mapa final'!AA44="","",'Mapa final'!AA44)</f>
        <v/>
      </c>
      <c r="K41" s="448" t="str">
        <f t="shared" si="0"/>
        <v/>
      </c>
      <c r="L41" s="448" t="str">
        <f>IF('Mapa final'!AD44="","",'Mapa final'!AD44)</f>
        <v/>
      </c>
      <c r="M41" s="357" t="str">
        <f>IF('Mapa final'!P44="","",'Mapa final'!P44)</f>
        <v/>
      </c>
      <c r="N41" s="428"/>
      <c r="O41" s="428"/>
      <c r="P41" s="428"/>
      <c r="Q41" s="429"/>
    </row>
    <row r="42" spans="1:17" ht="43.5" customHeight="1" x14ac:dyDescent="0.25">
      <c r="A42" s="118" t="s">
        <v>976</v>
      </c>
      <c r="B42" s="725"/>
      <c r="C42" s="727"/>
      <c r="D42" s="729"/>
      <c r="E42" s="727"/>
      <c r="F42" s="731"/>
      <c r="G42" s="731"/>
      <c r="H42" s="733"/>
      <c r="I42" s="448" t="str">
        <f>IF('Mapa final'!Y45="","",'Mapa final'!Y45)</f>
        <v/>
      </c>
      <c r="J42" s="448" t="str">
        <f>IF('Mapa final'!AA45="","",'Mapa final'!AA45)</f>
        <v/>
      </c>
      <c r="K42" s="448" t="str">
        <f t="shared" si="0"/>
        <v/>
      </c>
      <c r="L42" s="448" t="str">
        <f>IF('Mapa final'!AD45="","",'Mapa final'!AD45)</f>
        <v/>
      </c>
      <c r="M42" s="357" t="str">
        <f>IF('Mapa final'!P45="","",'Mapa final'!P45)</f>
        <v/>
      </c>
      <c r="N42" s="428"/>
      <c r="O42" s="428"/>
      <c r="P42" s="428"/>
      <c r="Q42" s="429"/>
    </row>
    <row r="43" spans="1:17" ht="43.5" customHeight="1" x14ac:dyDescent="0.25">
      <c r="A43" s="118" t="s">
        <v>575</v>
      </c>
      <c r="B43" s="724"/>
      <c r="C43" s="726" t="str">
        <f>IF('Mapa final'!E46="","",'Mapa final'!E46)</f>
        <v/>
      </c>
      <c r="D43" s="729"/>
      <c r="E43" s="726" t="str">
        <f>IF('Mapa final'!D46="","",'Mapa final'!D46)</f>
        <v/>
      </c>
      <c r="F43" s="731" t="str">
        <f>IF('Mapa final'!H46="","",'Mapa final'!H46)</f>
        <v/>
      </c>
      <c r="G43" s="731" t="str">
        <f>IF('Mapa final'!L46="","",'Mapa final'!L46)</f>
        <v/>
      </c>
      <c r="H43" s="733"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8" t="str">
        <f>IF('Mapa final'!Y46="","",'Mapa final'!Y46)</f>
        <v/>
      </c>
      <c r="J43" s="448" t="str">
        <f>IF('Mapa final'!AA46="","",'Mapa final'!AA46)</f>
        <v/>
      </c>
      <c r="K43" s="448" t="str">
        <f t="shared" si="0"/>
        <v/>
      </c>
      <c r="L43" s="448" t="str">
        <f>IF('Mapa final'!AD46="","",'Mapa final'!AD46)</f>
        <v/>
      </c>
      <c r="M43" s="357" t="str">
        <f>IF('Mapa final'!P46="","",'Mapa final'!P46)</f>
        <v/>
      </c>
      <c r="N43" s="428"/>
      <c r="O43" s="428"/>
      <c r="P43" s="428"/>
      <c r="Q43" s="429"/>
    </row>
    <row r="44" spans="1:17" ht="43.5" customHeight="1" x14ac:dyDescent="0.25">
      <c r="A44" s="118" t="s">
        <v>576</v>
      </c>
      <c r="B44" s="725"/>
      <c r="C44" s="727"/>
      <c r="D44" s="729"/>
      <c r="E44" s="727"/>
      <c r="F44" s="731"/>
      <c r="G44" s="731"/>
      <c r="H44" s="733"/>
      <c r="I44" s="448" t="str">
        <f>IF('Mapa final'!Y47="","",'Mapa final'!Y47)</f>
        <v/>
      </c>
      <c r="J44" s="448" t="str">
        <f>IF('Mapa final'!AA47="","",'Mapa final'!AA47)</f>
        <v/>
      </c>
      <c r="K44" s="448" t="str">
        <f t="shared" si="0"/>
        <v/>
      </c>
      <c r="L44" s="448" t="str">
        <f>IF('Mapa final'!AD47="","",'Mapa final'!AD47)</f>
        <v/>
      </c>
      <c r="M44" s="357" t="str">
        <f>IF('Mapa final'!P47="","",'Mapa final'!P47)</f>
        <v/>
      </c>
      <c r="N44" s="428"/>
      <c r="O44" s="428"/>
      <c r="P44" s="428"/>
      <c r="Q44" s="429"/>
    </row>
    <row r="45" spans="1:17" ht="43.5" customHeight="1" x14ac:dyDescent="0.25">
      <c r="A45" s="118" t="s">
        <v>577</v>
      </c>
      <c r="B45" s="725"/>
      <c r="C45" s="727"/>
      <c r="D45" s="729"/>
      <c r="E45" s="727"/>
      <c r="F45" s="731"/>
      <c r="G45" s="731"/>
      <c r="H45" s="733"/>
      <c r="I45" s="448" t="str">
        <f>IF('Mapa final'!Y48="","",'Mapa final'!Y48)</f>
        <v/>
      </c>
      <c r="J45" s="448" t="str">
        <f>IF('Mapa final'!AA48="","",'Mapa final'!AA48)</f>
        <v/>
      </c>
      <c r="K45" s="448" t="str">
        <f t="shared" si="0"/>
        <v/>
      </c>
      <c r="L45" s="448" t="str">
        <f>IF('Mapa final'!AD48="","",'Mapa final'!AD48)</f>
        <v/>
      </c>
      <c r="M45" s="357" t="str">
        <f>IF('Mapa final'!P48="","",'Mapa final'!P48)</f>
        <v/>
      </c>
      <c r="N45" s="428"/>
      <c r="O45" s="428"/>
      <c r="P45" s="428"/>
      <c r="Q45" s="429"/>
    </row>
    <row r="46" spans="1:17" ht="43.5" customHeight="1" x14ac:dyDescent="0.25">
      <c r="A46" s="118" t="s">
        <v>578</v>
      </c>
      <c r="B46" s="725"/>
      <c r="C46" s="727"/>
      <c r="D46" s="729"/>
      <c r="E46" s="727"/>
      <c r="F46" s="731"/>
      <c r="G46" s="731"/>
      <c r="H46" s="733"/>
      <c r="I46" s="448" t="str">
        <f>IF('Mapa final'!Y49="","",'Mapa final'!Y49)</f>
        <v/>
      </c>
      <c r="J46" s="448" t="str">
        <f>IF('Mapa final'!AA49="","",'Mapa final'!AA49)</f>
        <v/>
      </c>
      <c r="K46" s="448" t="str">
        <f t="shared" si="0"/>
        <v/>
      </c>
      <c r="L46" s="448" t="str">
        <f>IF('Mapa final'!AD49="","",'Mapa final'!AD49)</f>
        <v/>
      </c>
      <c r="M46" s="357" t="str">
        <f>IF('Mapa final'!P49="","",'Mapa final'!P49)</f>
        <v/>
      </c>
      <c r="N46" s="428"/>
      <c r="O46" s="428"/>
      <c r="P46" s="428"/>
      <c r="Q46" s="429"/>
    </row>
    <row r="47" spans="1:17" ht="43.5" customHeight="1" x14ac:dyDescent="0.25">
      <c r="A47" s="118" t="s">
        <v>579</v>
      </c>
      <c r="B47" s="725"/>
      <c r="C47" s="727"/>
      <c r="D47" s="729"/>
      <c r="E47" s="727"/>
      <c r="F47" s="731"/>
      <c r="G47" s="731"/>
      <c r="H47" s="733"/>
      <c r="I47" s="448" t="str">
        <f>IF('Mapa final'!Y50="","",'Mapa final'!Y50)</f>
        <v/>
      </c>
      <c r="J47" s="448" t="str">
        <f>IF('Mapa final'!AA50="","",'Mapa final'!AA50)</f>
        <v/>
      </c>
      <c r="K47" s="448" t="str">
        <f t="shared" si="0"/>
        <v/>
      </c>
      <c r="L47" s="448" t="str">
        <f>IF('Mapa final'!AD50="","",'Mapa final'!AD50)</f>
        <v/>
      </c>
      <c r="M47" s="357" t="str">
        <f>IF('Mapa final'!P50="","",'Mapa final'!P50)</f>
        <v/>
      </c>
      <c r="N47" s="428"/>
      <c r="O47" s="428"/>
      <c r="P47" s="428"/>
      <c r="Q47" s="429"/>
    </row>
    <row r="48" spans="1:17" ht="43.5" customHeight="1" x14ac:dyDescent="0.25">
      <c r="A48" s="118" t="s">
        <v>580</v>
      </c>
      <c r="B48" s="725"/>
      <c r="C48" s="727"/>
      <c r="D48" s="729"/>
      <c r="E48" s="727"/>
      <c r="F48" s="731"/>
      <c r="G48" s="731"/>
      <c r="H48" s="733"/>
      <c r="I48" s="448" t="str">
        <f>IF('Mapa final'!Y51="","",'Mapa final'!Y51)</f>
        <v/>
      </c>
      <c r="J48" s="448" t="str">
        <f>IF('Mapa final'!AA51="","",'Mapa final'!AA51)</f>
        <v/>
      </c>
      <c r="K48" s="448" t="str">
        <f t="shared" si="0"/>
        <v/>
      </c>
      <c r="L48" s="448" t="str">
        <f>IF('Mapa final'!AD51="","",'Mapa final'!AD51)</f>
        <v/>
      </c>
      <c r="M48" s="357" t="str">
        <f>IF('Mapa final'!P51="","",'Mapa final'!P51)</f>
        <v/>
      </c>
      <c r="N48" s="428"/>
      <c r="O48" s="428"/>
      <c r="P48" s="428"/>
      <c r="Q48" s="429"/>
    </row>
    <row r="49" spans="1:17" ht="43.5" customHeight="1" x14ac:dyDescent="0.25">
      <c r="A49" s="118" t="s">
        <v>581</v>
      </c>
      <c r="B49" s="724"/>
      <c r="C49" s="726" t="str">
        <f>IF('Mapa final'!E52="","",'Mapa final'!E52)</f>
        <v/>
      </c>
      <c r="D49" s="729"/>
      <c r="E49" s="726" t="str">
        <f>IF('Mapa final'!D52="","",'Mapa final'!D52)</f>
        <v/>
      </c>
      <c r="F49" s="731" t="str">
        <f>IF('Mapa final'!H52="","",'Mapa final'!H52)</f>
        <v/>
      </c>
      <c r="G49" s="731" t="str">
        <f>IF('Mapa final'!L52="","",'Mapa final'!L52)</f>
        <v/>
      </c>
      <c r="H49" s="733"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8" t="str">
        <f>IF('Mapa final'!Y52="","",'Mapa final'!Y52)</f>
        <v/>
      </c>
      <c r="J49" s="448" t="str">
        <f>IF('Mapa final'!AA52="","",'Mapa final'!AA52)</f>
        <v/>
      </c>
      <c r="K49" s="448" t="str">
        <f t="shared" si="0"/>
        <v/>
      </c>
      <c r="L49" s="448" t="str">
        <f>IF('Mapa final'!AD52="","",'Mapa final'!AD52)</f>
        <v/>
      </c>
      <c r="M49" s="357" t="str">
        <f>IF('Mapa final'!P52="","",'Mapa final'!P52)</f>
        <v/>
      </c>
      <c r="N49" s="428"/>
      <c r="O49" s="428"/>
      <c r="P49" s="428"/>
      <c r="Q49" s="429"/>
    </row>
    <row r="50" spans="1:17" ht="43.5" customHeight="1" x14ac:dyDescent="0.25">
      <c r="A50" s="118" t="s">
        <v>582</v>
      </c>
      <c r="B50" s="725"/>
      <c r="C50" s="727"/>
      <c r="D50" s="729"/>
      <c r="E50" s="727"/>
      <c r="F50" s="731"/>
      <c r="G50" s="731"/>
      <c r="H50" s="733"/>
      <c r="I50" s="448" t="str">
        <f>IF('Mapa final'!Y53="","",'Mapa final'!Y53)</f>
        <v/>
      </c>
      <c r="J50" s="448" t="str">
        <f>IF('Mapa final'!AA53="","",'Mapa final'!AA53)</f>
        <v/>
      </c>
      <c r="K50" s="448" t="str">
        <f t="shared" si="0"/>
        <v/>
      </c>
      <c r="L50" s="448" t="str">
        <f>IF('Mapa final'!AD53="","",'Mapa final'!AD53)</f>
        <v/>
      </c>
      <c r="M50" s="357" t="str">
        <f>IF('Mapa final'!P53="","",'Mapa final'!P53)</f>
        <v/>
      </c>
      <c r="N50" s="428"/>
      <c r="O50" s="428"/>
      <c r="P50" s="428"/>
      <c r="Q50" s="429"/>
    </row>
    <row r="51" spans="1:17" ht="43.5" customHeight="1" x14ac:dyDescent="0.25">
      <c r="A51" s="118" t="s">
        <v>583</v>
      </c>
      <c r="B51" s="725"/>
      <c r="C51" s="727"/>
      <c r="D51" s="729"/>
      <c r="E51" s="727"/>
      <c r="F51" s="731"/>
      <c r="G51" s="731"/>
      <c r="H51" s="733"/>
      <c r="I51" s="448" t="str">
        <f>IF('Mapa final'!Y54="","",'Mapa final'!Y54)</f>
        <v/>
      </c>
      <c r="J51" s="448" t="str">
        <f>IF('Mapa final'!AA54="","",'Mapa final'!AA54)</f>
        <v/>
      </c>
      <c r="K51" s="448" t="str">
        <f t="shared" si="0"/>
        <v/>
      </c>
      <c r="L51" s="448" t="str">
        <f>IF('Mapa final'!AD54="","",'Mapa final'!AD54)</f>
        <v/>
      </c>
      <c r="M51" s="357" t="str">
        <f>IF('Mapa final'!P54="","",'Mapa final'!P54)</f>
        <v/>
      </c>
      <c r="N51" s="428"/>
      <c r="O51" s="428"/>
      <c r="P51" s="428"/>
      <c r="Q51" s="429"/>
    </row>
    <row r="52" spans="1:17" ht="43.5" customHeight="1" x14ac:dyDescent="0.25">
      <c r="A52" s="118" t="s">
        <v>584</v>
      </c>
      <c r="B52" s="725"/>
      <c r="C52" s="727"/>
      <c r="D52" s="729"/>
      <c r="E52" s="727"/>
      <c r="F52" s="731"/>
      <c r="G52" s="731"/>
      <c r="H52" s="733"/>
      <c r="I52" s="448" t="str">
        <f>IF('Mapa final'!Y55="","",'Mapa final'!Y55)</f>
        <v/>
      </c>
      <c r="J52" s="448" t="str">
        <f>IF('Mapa final'!AA55="","",'Mapa final'!AA55)</f>
        <v/>
      </c>
      <c r="K52" s="448" t="str">
        <f t="shared" si="0"/>
        <v/>
      </c>
      <c r="L52" s="448" t="str">
        <f>IF('Mapa final'!AD55="","",'Mapa final'!AD55)</f>
        <v/>
      </c>
      <c r="M52" s="357" t="str">
        <f>IF('Mapa final'!P55="","",'Mapa final'!P55)</f>
        <v/>
      </c>
      <c r="N52" s="428"/>
      <c r="O52" s="428"/>
      <c r="P52" s="428"/>
      <c r="Q52" s="429"/>
    </row>
    <row r="53" spans="1:17" ht="43.5" customHeight="1" x14ac:dyDescent="0.25">
      <c r="A53" s="118" t="s">
        <v>585</v>
      </c>
      <c r="B53" s="725"/>
      <c r="C53" s="727"/>
      <c r="D53" s="729"/>
      <c r="E53" s="727"/>
      <c r="F53" s="731"/>
      <c r="G53" s="731"/>
      <c r="H53" s="733"/>
      <c r="I53" s="448" t="str">
        <f>IF('Mapa final'!Y56="","",'Mapa final'!Y56)</f>
        <v/>
      </c>
      <c r="J53" s="448" t="str">
        <f>IF('Mapa final'!AA56="","",'Mapa final'!AA56)</f>
        <v/>
      </c>
      <c r="K53" s="448" t="str">
        <f t="shared" si="0"/>
        <v/>
      </c>
      <c r="L53" s="448" t="str">
        <f>IF('Mapa final'!AD56="","",'Mapa final'!AD56)</f>
        <v/>
      </c>
      <c r="M53" s="357" t="str">
        <f>IF('Mapa final'!P56="","",'Mapa final'!P56)</f>
        <v/>
      </c>
      <c r="N53" s="428"/>
      <c r="O53" s="428"/>
      <c r="P53" s="428"/>
      <c r="Q53" s="429"/>
    </row>
    <row r="54" spans="1:17" ht="43.5" customHeight="1" x14ac:dyDescent="0.25">
      <c r="A54" s="118" t="s">
        <v>586</v>
      </c>
      <c r="B54" s="725"/>
      <c r="C54" s="727"/>
      <c r="D54" s="729"/>
      <c r="E54" s="727"/>
      <c r="F54" s="731"/>
      <c r="G54" s="731"/>
      <c r="H54" s="733"/>
      <c r="I54" s="448" t="str">
        <f>IF('Mapa final'!Y57="","",'Mapa final'!Y57)</f>
        <v/>
      </c>
      <c r="J54" s="448" t="str">
        <f>IF('Mapa final'!AA57="","",'Mapa final'!AA57)</f>
        <v/>
      </c>
      <c r="K54" s="448" t="str">
        <f t="shared" si="0"/>
        <v/>
      </c>
      <c r="L54" s="448" t="str">
        <f>IF('Mapa final'!AD57="","",'Mapa final'!AD57)</f>
        <v/>
      </c>
      <c r="M54" s="357" t="str">
        <f>IF('Mapa final'!P57="","",'Mapa final'!P57)</f>
        <v/>
      </c>
      <c r="N54" s="428"/>
      <c r="O54" s="428"/>
      <c r="P54" s="428"/>
      <c r="Q54" s="429"/>
    </row>
    <row r="55" spans="1:17" ht="43.5" customHeight="1" x14ac:dyDescent="0.25">
      <c r="A55" s="118" t="s">
        <v>587</v>
      </c>
      <c r="B55" s="724"/>
      <c r="C55" s="726" t="str">
        <f>IF('Mapa final'!E58="","",'Mapa final'!E58)</f>
        <v/>
      </c>
      <c r="D55" s="728"/>
      <c r="E55" s="726" t="str">
        <f>IF('Mapa final'!D58="","",'Mapa final'!D58)</f>
        <v/>
      </c>
      <c r="F55" s="731" t="str">
        <f>IF('Mapa final'!H58="","",'Mapa final'!H58)</f>
        <v/>
      </c>
      <c r="G55" s="731" t="str">
        <f>IF('Mapa final'!L58="","",'Mapa final'!L58)</f>
        <v/>
      </c>
      <c r="H55" s="733"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8" t="str">
        <f>IF('Mapa final'!Y58="","",'Mapa final'!Y58)</f>
        <v/>
      </c>
      <c r="J55" s="448" t="str">
        <f>IF('Mapa final'!AA58="","",'Mapa final'!AA58)</f>
        <v/>
      </c>
      <c r="K55" s="448" t="str">
        <f t="shared" si="0"/>
        <v/>
      </c>
      <c r="L55" s="448" t="str">
        <f>IF('Mapa final'!AD58="","",'Mapa final'!AD58)</f>
        <v/>
      </c>
      <c r="M55" s="357" t="str">
        <f>IF('Mapa final'!P58="","",'Mapa final'!P58)</f>
        <v/>
      </c>
      <c r="N55" s="428"/>
      <c r="O55" s="428"/>
      <c r="P55" s="428"/>
      <c r="Q55" s="429"/>
    </row>
    <row r="56" spans="1:17" ht="43.5" customHeight="1" x14ac:dyDescent="0.25">
      <c r="A56" s="118" t="s">
        <v>588</v>
      </c>
      <c r="B56" s="725"/>
      <c r="C56" s="727"/>
      <c r="D56" s="729"/>
      <c r="E56" s="727"/>
      <c r="F56" s="731"/>
      <c r="G56" s="731"/>
      <c r="H56" s="733"/>
      <c r="I56" s="448" t="str">
        <f>IF('Mapa final'!Y59="","",'Mapa final'!Y59)</f>
        <v/>
      </c>
      <c r="J56" s="448" t="str">
        <f>IF('Mapa final'!AA59="","",'Mapa final'!AA59)</f>
        <v/>
      </c>
      <c r="K56" s="448" t="str">
        <f t="shared" si="0"/>
        <v/>
      </c>
      <c r="L56" s="448" t="str">
        <f>IF('Mapa final'!AD59="","",'Mapa final'!AD59)</f>
        <v/>
      </c>
      <c r="M56" s="357" t="str">
        <f>IF('Mapa final'!P59="","",'Mapa final'!P59)</f>
        <v/>
      </c>
      <c r="N56" s="428"/>
      <c r="O56" s="428"/>
      <c r="P56" s="428"/>
      <c r="Q56" s="429"/>
    </row>
    <row r="57" spans="1:17" ht="43.5" customHeight="1" x14ac:dyDescent="0.25">
      <c r="A57" s="118" t="s">
        <v>589</v>
      </c>
      <c r="B57" s="725"/>
      <c r="C57" s="727"/>
      <c r="D57" s="729"/>
      <c r="E57" s="727"/>
      <c r="F57" s="731"/>
      <c r="G57" s="731"/>
      <c r="H57" s="733"/>
      <c r="I57" s="448" t="str">
        <f>IF('Mapa final'!Y60="","",'Mapa final'!Y60)</f>
        <v/>
      </c>
      <c r="J57" s="448" t="str">
        <f>IF('Mapa final'!AA60="","",'Mapa final'!AA60)</f>
        <v/>
      </c>
      <c r="K57" s="448" t="str">
        <f t="shared" si="0"/>
        <v/>
      </c>
      <c r="L57" s="448" t="str">
        <f>IF('Mapa final'!AD60="","",'Mapa final'!AD60)</f>
        <v/>
      </c>
      <c r="M57" s="357" t="str">
        <f>IF('Mapa final'!P60="","",'Mapa final'!P60)</f>
        <v/>
      </c>
      <c r="N57" s="428"/>
      <c r="O57" s="428"/>
      <c r="P57" s="428"/>
      <c r="Q57" s="429"/>
    </row>
    <row r="58" spans="1:17" ht="43.5" customHeight="1" x14ac:dyDescent="0.25">
      <c r="A58" s="118" t="s">
        <v>590</v>
      </c>
      <c r="B58" s="725"/>
      <c r="C58" s="727"/>
      <c r="D58" s="729"/>
      <c r="E58" s="727"/>
      <c r="F58" s="731"/>
      <c r="G58" s="731"/>
      <c r="H58" s="733"/>
      <c r="I58" s="448" t="str">
        <f>IF('Mapa final'!Y61="","",'Mapa final'!Y61)</f>
        <v/>
      </c>
      <c r="J58" s="448" t="str">
        <f>IF('Mapa final'!AA61="","",'Mapa final'!AA61)</f>
        <v/>
      </c>
      <c r="K58" s="448" t="str">
        <f t="shared" si="0"/>
        <v/>
      </c>
      <c r="L58" s="448" t="str">
        <f>IF('Mapa final'!AD61="","",'Mapa final'!AD61)</f>
        <v/>
      </c>
      <c r="M58" s="357" t="str">
        <f>IF('Mapa final'!P61="","",'Mapa final'!P61)</f>
        <v/>
      </c>
      <c r="N58" s="428"/>
      <c r="O58" s="428"/>
      <c r="P58" s="428"/>
      <c r="Q58" s="429"/>
    </row>
    <row r="59" spans="1:17" ht="43.5" customHeight="1" x14ac:dyDescent="0.25">
      <c r="A59" s="118" t="s">
        <v>591</v>
      </c>
      <c r="B59" s="725"/>
      <c r="C59" s="727"/>
      <c r="D59" s="729"/>
      <c r="E59" s="727"/>
      <c r="F59" s="731"/>
      <c r="G59" s="731"/>
      <c r="H59" s="733"/>
      <c r="I59" s="448" t="str">
        <f>IF('Mapa final'!Y62="","",'Mapa final'!Y62)</f>
        <v/>
      </c>
      <c r="J59" s="448" t="str">
        <f>IF('Mapa final'!AA62="","",'Mapa final'!AA62)</f>
        <v/>
      </c>
      <c r="K59" s="448" t="str">
        <f t="shared" si="0"/>
        <v/>
      </c>
      <c r="L59" s="448" t="str">
        <f>IF('Mapa final'!AD62="","",'Mapa final'!AD62)</f>
        <v/>
      </c>
      <c r="M59" s="357" t="str">
        <f>IF('Mapa final'!P62="","",'Mapa final'!P62)</f>
        <v/>
      </c>
      <c r="N59" s="428"/>
      <c r="O59" s="428"/>
      <c r="P59" s="428"/>
      <c r="Q59" s="429"/>
    </row>
    <row r="60" spans="1:17" ht="43.5" customHeight="1" x14ac:dyDescent="0.25">
      <c r="A60" s="118" t="s">
        <v>592</v>
      </c>
      <c r="B60" s="725"/>
      <c r="C60" s="727"/>
      <c r="D60" s="729"/>
      <c r="E60" s="727"/>
      <c r="F60" s="731"/>
      <c r="G60" s="731"/>
      <c r="H60" s="733"/>
      <c r="I60" s="448" t="str">
        <f>IF('Mapa final'!Y63="","",'Mapa final'!Y63)</f>
        <v/>
      </c>
      <c r="J60" s="448" t="str">
        <f>IF('Mapa final'!AA63="","",'Mapa final'!AA63)</f>
        <v/>
      </c>
      <c r="K60" s="448" t="str">
        <f t="shared" si="0"/>
        <v/>
      </c>
      <c r="L60" s="448" t="str">
        <f>IF('Mapa final'!AD63="","",'Mapa final'!AD63)</f>
        <v/>
      </c>
      <c r="M60" s="357" t="str">
        <f>IF('Mapa final'!P63="","",'Mapa final'!P63)</f>
        <v/>
      </c>
      <c r="N60" s="428"/>
      <c r="O60" s="428"/>
      <c r="P60" s="428"/>
      <c r="Q60" s="429"/>
    </row>
    <row r="61" spans="1:17" ht="43.5" customHeight="1" x14ac:dyDescent="0.25">
      <c r="A61" s="118" t="s">
        <v>593</v>
      </c>
      <c r="B61" s="724"/>
      <c r="C61" s="726" t="str">
        <f>IF('Mapa final'!E64="","",'Mapa final'!E64)</f>
        <v/>
      </c>
      <c r="D61" s="728"/>
      <c r="E61" s="726" t="str">
        <f>IF('Mapa final'!D64="","",'Mapa final'!D64)</f>
        <v/>
      </c>
      <c r="F61" s="731" t="str">
        <f>IF('Mapa final'!H64="","",'Mapa final'!H64)</f>
        <v/>
      </c>
      <c r="G61" s="731" t="str">
        <f>IF('Mapa final'!L64="","",'Mapa final'!L64)</f>
        <v/>
      </c>
      <c r="H61" s="733"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8" t="str">
        <f>IF('Mapa final'!Y64="","",'Mapa final'!Y64)</f>
        <v/>
      </c>
      <c r="J61" s="448" t="str">
        <f>IF('Mapa final'!AA64="","",'Mapa final'!AA64)</f>
        <v/>
      </c>
      <c r="K61" s="448" t="str">
        <f t="shared" si="0"/>
        <v/>
      </c>
      <c r="L61" s="448" t="str">
        <f>IF('Mapa final'!AD64="","",'Mapa final'!AD64)</f>
        <v/>
      </c>
      <c r="M61" s="357" t="str">
        <f>IF('Mapa final'!P64="","",'Mapa final'!P64)</f>
        <v/>
      </c>
      <c r="N61" s="428"/>
      <c r="O61" s="428"/>
      <c r="P61" s="428"/>
      <c r="Q61" s="429"/>
    </row>
    <row r="62" spans="1:17" ht="43.5" customHeight="1" x14ac:dyDescent="0.25">
      <c r="A62" s="118" t="s">
        <v>594</v>
      </c>
      <c r="B62" s="725"/>
      <c r="C62" s="727"/>
      <c r="D62" s="729"/>
      <c r="E62" s="727"/>
      <c r="F62" s="731"/>
      <c r="G62" s="731"/>
      <c r="H62" s="733"/>
      <c r="I62" s="448" t="str">
        <f>IF('Mapa final'!Y65="","",'Mapa final'!Y65)</f>
        <v/>
      </c>
      <c r="J62" s="448" t="str">
        <f>IF('Mapa final'!AA65="","",'Mapa final'!AA65)</f>
        <v/>
      </c>
      <c r="K62" s="448" t="str">
        <f t="shared" si="0"/>
        <v/>
      </c>
      <c r="L62" s="448" t="str">
        <f>IF('Mapa final'!AD65="","",'Mapa final'!AD65)</f>
        <v/>
      </c>
      <c r="M62" s="357" t="str">
        <f>IF('Mapa final'!P65="","",'Mapa final'!P65)</f>
        <v/>
      </c>
      <c r="N62" s="428"/>
      <c r="O62" s="428"/>
      <c r="P62" s="428"/>
      <c r="Q62" s="429"/>
    </row>
    <row r="63" spans="1:17" ht="43.5" customHeight="1" x14ac:dyDescent="0.25">
      <c r="A63" s="118" t="s">
        <v>595</v>
      </c>
      <c r="B63" s="725"/>
      <c r="C63" s="727"/>
      <c r="D63" s="729"/>
      <c r="E63" s="727"/>
      <c r="F63" s="731"/>
      <c r="G63" s="731"/>
      <c r="H63" s="733"/>
      <c r="I63" s="448" t="str">
        <f>IF('Mapa final'!Y66="","",'Mapa final'!Y66)</f>
        <v/>
      </c>
      <c r="J63" s="448" t="str">
        <f>IF('Mapa final'!AA66="","",'Mapa final'!AA66)</f>
        <v/>
      </c>
      <c r="K63" s="448" t="str">
        <f t="shared" si="0"/>
        <v/>
      </c>
      <c r="L63" s="448" t="str">
        <f>IF('Mapa final'!AD66="","",'Mapa final'!AD66)</f>
        <v/>
      </c>
      <c r="M63" s="357" t="str">
        <f>IF('Mapa final'!P66="","",'Mapa final'!P66)</f>
        <v/>
      </c>
      <c r="N63" s="428"/>
      <c r="O63" s="428"/>
      <c r="P63" s="428"/>
      <c r="Q63" s="429"/>
    </row>
    <row r="64" spans="1:17" ht="43.5" customHeight="1" x14ac:dyDescent="0.25">
      <c r="A64" s="118" t="s">
        <v>596</v>
      </c>
      <c r="B64" s="725"/>
      <c r="C64" s="727"/>
      <c r="D64" s="729"/>
      <c r="E64" s="727"/>
      <c r="F64" s="731"/>
      <c r="G64" s="731"/>
      <c r="H64" s="733"/>
      <c r="I64" s="448" t="str">
        <f>IF('Mapa final'!Y67="","",'Mapa final'!Y67)</f>
        <v/>
      </c>
      <c r="J64" s="448" t="str">
        <f>IF('Mapa final'!AA67="","",'Mapa final'!AA67)</f>
        <v/>
      </c>
      <c r="K64" s="448" t="str">
        <f t="shared" si="0"/>
        <v/>
      </c>
      <c r="L64" s="448" t="str">
        <f>IF('Mapa final'!AD67="","",'Mapa final'!AD67)</f>
        <v/>
      </c>
      <c r="M64" s="357" t="str">
        <f>IF('Mapa final'!P67="","",'Mapa final'!P67)</f>
        <v/>
      </c>
      <c r="N64" s="428"/>
      <c r="O64" s="428"/>
      <c r="P64" s="428"/>
      <c r="Q64" s="429"/>
    </row>
    <row r="65" spans="1:17" ht="43.5" customHeight="1" x14ac:dyDescent="0.25">
      <c r="A65" s="118" t="s">
        <v>597</v>
      </c>
      <c r="B65" s="725"/>
      <c r="C65" s="727"/>
      <c r="D65" s="729"/>
      <c r="E65" s="727"/>
      <c r="F65" s="731"/>
      <c r="G65" s="731"/>
      <c r="H65" s="733"/>
      <c r="I65" s="448" t="str">
        <f>IF('Mapa final'!Y68="","",'Mapa final'!Y68)</f>
        <v/>
      </c>
      <c r="J65" s="448" t="str">
        <f>IF('Mapa final'!AA68="","",'Mapa final'!AA68)</f>
        <v/>
      </c>
      <c r="K65" s="448" t="str">
        <f t="shared" si="0"/>
        <v/>
      </c>
      <c r="L65" s="448" t="str">
        <f>IF('Mapa final'!AD68="","",'Mapa final'!AD68)</f>
        <v/>
      </c>
      <c r="M65" s="357" t="str">
        <f>IF('Mapa final'!P68="","",'Mapa final'!P68)</f>
        <v/>
      </c>
      <c r="N65" s="428"/>
      <c r="O65" s="428"/>
      <c r="P65" s="428"/>
      <c r="Q65" s="429"/>
    </row>
    <row r="66" spans="1:17" ht="43.5" customHeight="1" x14ac:dyDescent="0.25">
      <c r="A66" s="118" t="s">
        <v>598</v>
      </c>
      <c r="B66" s="725"/>
      <c r="C66" s="727"/>
      <c r="D66" s="729"/>
      <c r="E66" s="727"/>
      <c r="F66" s="731"/>
      <c r="G66" s="731"/>
      <c r="H66" s="733"/>
      <c r="I66" s="448" t="str">
        <f>IF('Mapa final'!Y69="","",'Mapa final'!Y69)</f>
        <v/>
      </c>
      <c r="J66" s="448" t="str">
        <f>IF('Mapa final'!AA69="","",'Mapa final'!AA69)</f>
        <v/>
      </c>
      <c r="K66" s="448" t="str">
        <f t="shared" si="0"/>
        <v/>
      </c>
      <c r="L66" s="448" t="str">
        <f>IF('Mapa final'!AD69="","",'Mapa final'!AD69)</f>
        <v/>
      </c>
      <c r="M66" s="357" t="str">
        <f>IF('Mapa final'!P69="","",'Mapa final'!P69)</f>
        <v/>
      </c>
      <c r="N66" s="428"/>
      <c r="O66" s="428"/>
      <c r="P66" s="428"/>
      <c r="Q66" s="429"/>
    </row>
    <row r="67" spans="1:17" ht="43.5" customHeight="1" x14ac:dyDescent="0.25">
      <c r="A67" s="118" t="s">
        <v>599</v>
      </c>
      <c r="B67" s="724"/>
      <c r="C67" s="726" t="str">
        <f>IF('Mapa final'!E70="","",'Mapa final'!E70)</f>
        <v/>
      </c>
      <c r="D67" s="728"/>
      <c r="E67" s="726" t="str">
        <f>IF('Mapa final'!D70="","",'Mapa final'!D70)</f>
        <v/>
      </c>
      <c r="F67" s="731" t="str">
        <f>IF('Mapa final'!H70="","",'Mapa final'!H70)</f>
        <v/>
      </c>
      <c r="G67" s="731" t="str">
        <f>IF('Mapa final'!L70="","",'Mapa final'!L70)</f>
        <v/>
      </c>
      <c r="H67" s="73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8" t="str">
        <f>IF('Mapa final'!Y70="","",'Mapa final'!Y70)</f>
        <v/>
      </c>
      <c r="J67" s="448" t="str">
        <f>IF('Mapa final'!AA70="","",'Mapa final'!AA70)</f>
        <v/>
      </c>
      <c r="K67" s="448" t="str">
        <f t="shared" si="0"/>
        <v/>
      </c>
      <c r="L67" s="448" t="str">
        <f>IF('Mapa final'!AD70="","",'Mapa final'!AD70)</f>
        <v/>
      </c>
      <c r="M67" s="357" t="str">
        <f>IF('Mapa final'!P70="","",'Mapa final'!P70)</f>
        <v/>
      </c>
      <c r="N67" s="428"/>
      <c r="O67" s="428"/>
      <c r="P67" s="428"/>
      <c r="Q67" s="429"/>
    </row>
    <row r="68" spans="1:17" ht="43.5" customHeight="1" x14ac:dyDescent="0.25">
      <c r="A68" s="118" t="s">
        <v>600</v>
      </c>
      <c r="B68" s="725"/>
      <c r="C68" s="727"/>
      <c r="D68" s="729"/>
      <c r="E68" s="727"/>
      <c r="F68" s="731"/>
      <c r="G68" s="731"/>
      <c r="H68" s="733"/>
      <c r="I68" s="448" t="str">
        <f>IF('Mapa final'!Y71="","",'Mapa final'!Y71)</f>
        <v/>
      </c>
      <c r="J68" s="448" t="str">
        <f>IF('Mapa final'!AA71="","",'Mapa final'!AA71)</f>
        <v/>
      </c>
      <c r="K68" s="448" t="str">
        <f t="shared" si="0"/>
        <v/>
      </c>
      <c r="L68" s="448" t="str">
        <f>IF('Mapa final'!AD71="","",'Mapa final'!AD71)</f>
        <v/>
      </c>
      <c r="M68" s="357" t="str">
        <f>IF('Mapa final'!P71="","",'Mapa final'!P71)</f>
        <v/>
      </c>
      <c r="N68" s="428"/>
      <c r="O68" s="428"/>
      <c r="P68" s="428"/>
      <c r="Q68" s="429"/>
    </row>
    <row r="69" spans="1:17" ht="43.5" customHeight="1" x14ac:dyDescent="0.25">
      <c r="A69" s="118" t="s">
        <v>601</v>
      </c>
      <c r="B69" s="725"/>
      <c r="C69" s="727"/>
      <c r="D69" s="729"/>
      <c r="E69" s="727"/>
      <c r="F69" s="731"/>
      <c r="G69" s="731"/>
      <c r="H69" s="733"/>
      <c r="I69" s="448" t="str">
        <f>IF('Mapa final'!Y72="","",'Mapa final'!Y72)</f>
        <v/>
      </c>
      <c r="J69" s="448" t="str">
        <f>IF('Mapa final'!AA72="","",'Mapa final'!AA72)</f>
        <v/>
      </c>
      <c r="K69" s="448" t="str">
        <f t="shared" si="0"/>
        <v/>
      </c>
      <c r="L69" s="448" t="str">
        <f>IF('Mapa final'!AD72="","",'Mapa final'!AD72)</f>
        <v/>
      </c>
      <c r="M69" s="357" t="str">
        <f>IF('Mapa final'!P72="","",'Mapa final'!P72)</f>
        <v/>
      </c>
      <c r="N69" s="428"/>
      <c r="O69" s="428"/>
      <c r="P69" s="428"/>
      <c r="Q69" s="429"/>
    </row>
    <row r="70" spans="1:17" ht="43.5" customHeight="1" x14ac:dyDescent="0.25">
      <c r="A70" s="118" t="s">
        <v>602</v>
      </c>
      <c r="B70" s="725"/>
      <c r="C70" s="727"/>
      <c r="D70" s="729"/>
      <c r="E70" s="727"/>
      <c r="F70" s="731"/>
      <c r="G70" s="731"/>
      <c r="H70" s="733"/>
      <c r="I70" s="448" t="str">
        <f>IF('Mapa final'!Y73="","",'Mapa final'!Y73)</f>
        <v/>
      </c>
      <c r="J70" s="448" t="str">
        <f>IF('Mapa final'!AA73="","",'Mapa final'!AA73)</f>
        <v/>
      </c>
      <c r="K70" s="448" t="str">
        <f t="shared" si="0"/>
        <v/>
      </c>
      <c r="L70" s="448" t="str">
        <f>IF('Mapa final'!AD73="","",'Mapa final'!AD73)</f>
        <v/>
      </c>
      <c r="M70" s="357" t="str">
        <f>IF('Mapa final'!P73="","",'Mapa final'!P73)</f>
        <v/>
      </c>
      <c r="N70" s="428"/>
      <c r="O70" s="428"/>
      <c r="P70" s="428"/>
      <c r="Q70" s="429"/>
    </row>
    <row r="71" spans="1:17" ht="43.5" customHeight="1" x14ac:dyDescent="0.25">
      <c r="A71" s="118" t="s">
        <v>603</v>
      </c>
      <c r="B71" s="725"/>
      <c r="C71" s="727"/>
      <c r="D71" s="729"/>
      <c r="E71" s="727"/>
      <c r="F71" s="731"/>
      <c r="G71" s="731"/>
      <c r="H71" s="733"/>
      <c r="I71" s="448" t="str">
        <f>IF('Mapa final'!Y74="","",'Mapa final'!Y74)</f>
        <v/>
      </c>
      <c r="J71" s="448" t="str">
        <f>IF('Mapa final'!AA74="","",'Mapa final'!AA74)</f>
        <v/>
      </c>
      <c r="K71" s="448" t="str">
        <f t="shared" si="0"/>
        <v/>
      </c>
      <c r="L71" s="448" t="str">
        <f>IF('Mapa final'!AD74="","",'Mapa final'!AD74)</f>
        <v/>
      </c>
      <c r="M71" s="357" t="str">
        <f>IF('Mapa final'!P74="","",'Mapa final'!P74)</f>
        <v/>
      </c>
      <c r="N71" s="428"/>
      <c r="O71" s="428"/>
      <c r="P71" s="428"/>
      <c r="Q71" s="429"/>
    </row>
    <row r="72" spans="1:17" ht="43.5" customHeight="1" x14ac:dyDescent="0.25">
      <c r="A72" s="118" t="s">
        <v>604</v>
      </c>
      <c r="B72" s="725"/>
      <c r="C72" s="727"/>
      <c r="D72" s="729"/>
      <c r="E72" s="727"/>
      <c r="F72" s="731"/>
      <c r="G72" s="731"/>
      <c r="H72" s="733"/>
      <c r="I72" s="448" t="str">
        <f>IF('Mapa final'!Y75="","",'Mapa final'!Y75)</f>
        <v/>
      </c>
      <c r="J72" s="448" t="str">
        <f>IF('Mapa final'!AA75="","",'Mapa final'!AA75)</f>
        <v/>
      </c>
      <c r="K72" s="44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8" t="str">
        <f>IF('Mapa final'!AD75="","",'Mapa final'!AD75)</f>
        <v/>
      </c>
      <c r="M72" s="357" t="str">
        <f>IF('Mapa final'!P75="","",'Mapa final'!P75)</f>
        <v/>
      </c>
      <c r="N72" s="428"/>
      <c r="O72" s="428"/>
      <c r="P72" s="428"/>
      <c r="Q72" s="429"/>
    </row>
    <row r="73" spans="1:17" ht="43.5" customHeight="1" x14ac:dyDescent="0.25">
      <c r="A73" s="118" t="s">
        <v>605</v>
      </c>
      <c r="B73" s="724"/>
      <c r="C73" s="726" t="str">
        <f>IF('Mapa final'!E76="","",'Mapa final'!E76)</f>
        <v/>
      </c>
      <c r="D73" s="728"/>
      <c r="E73" s="726" t="str">
        <f>IF('Mapa final'!D76="","",'Mapa final'!D76)</f>
        <v/>
      </c>
      <c r="F73" s="731" t="str">
        <f>IF('Mapa final'!H76="","",'Mapa final'!H76)</f>
        <v/>
      </c>
      <c r="G73" s="731" t="str">
        <f>IF('Mapa final'!L76="","",'Mapa final'!L76)</f>
        <v/>
      </c>
      <c r="H73" s="73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8" t="str">
        <f>IF('Mapa final'!Y76="","",'Mapa final'!Y76)</f>
        <v/>
      </c>
      <c r="J73" s="448" t="str">
        <f>IF('Mapa final'!AA76="","",'Mapa final'!AA76)</f>
        <v/>
      </c>
      <c r="K73" s="448" t="str">
        <f t="shared" si="1"/>
        <v/>
      </c>
      <c r="L73" s="448" t="str">
        <f>IF('Mapa final'!AD76="","",'Mapa final'!AD76)</f>
        <v/>
      </c>
      <c r="M73" s="357" t="str">
        <f>IF('Mapa final'!P76="","",'Mapa final'!P76)</f>
        <v/>
      </c>
      <c r="N73" s="428"/>
      <c r="O73" s="428"/>
      <c r="P73" s="428"/>
      <c r="Q73" s="429"/>
    </row>
    <row r="74" spans="1:17" ht="43.5" customHeight="1" x14ac:dyDescent="0.25">
      <c r="A74" s="118" t="s">
        <v>606</v>
      </c>
      <c r="B74" s="725"/>
      <c r="C74" s="727"/>
      <c r="D74" s="729"/>
      <c r="E74" s="727"/>
      <c r="F74" s="731"/>
      <c r="G74" s="731"/>
      <c r="H74" s="733"/>
      <c r="I74" s="448" t="str">
        <f>IF('Mapa final'!Y77="","",'Mapa final'!Y77)</f>
        <v/>
      </c>
      <c r="J74" s="448" t="str">
        <f>IF('Mapa final'!AA77="","",'Mapa final'!AA77)</f>
        <v/>
      </c>
      <c r="K74" s="448" t="str">
        <f t="shared" si="1"/>
        <v/>
      </c>
      <c r="L74" s="448" t="str">
        <f>IF('Mapa final'!AD77="","",'Mapa final'!AD77)</f>
        <v/>
      </c>
      <c r="M74" s="357" t="str">
        <f>IF('Mapa final'!P77="","",'Mapa final'!P77)</f>
        <v/>
      </c>
      <c r="N74" s="428"/>
      <c r="O74" s="428"/>
      <c r="P74" s="428"/>
      <c r="Q74" s="429"/>
    </row>
    <row r="75" spans="1:17" ht="43.5" customHeight="1" x14ac:dyDescent="0.25">
      <c r="A75" s="118" t="s">
        <v>607</v>
      </c>
      <c r="B75" s="725"/>
      <c r="C75" s="727"/>
      <c r="D75" s="729"/>
      <c r="E75" s="727"/>
      <c r="F75" s="731"/>
      <c r="G75" s="731"/>
      <c r="H75" s="733"/>
      <c r="I75" s="448" t="str">
        <f>IF('Mapa final'!Y78="","",'Mapa final'!Y78)</f>
        <v/>
      </c>
      <c r="J75" s="448" t="str">
        <f>IF('Mapa final'!AA78="","",'Mapa final'!AA78)</f>
        <v/>
      </c>
      <c r="K75" s="448" t="str">
        <f t="shared" si="1"/>
        <v/>
      </c>
      <c r="L75" s="448" t="str">
        <f>IF('Mapa final'!AD78="","",'Mapa final'!AD78)</f>
        <v/>
      </c>
      <c r="M75" s="357" t="str">
        <f>IF('Mapa final'!P78="","",'Mapa final'!P78)</f>
        <v/>
      </c>
      <c r="N75" s="428"/>
      <c r="O75" s="428"/>
      <c r="P75" s="428"/>
      <c r="Q75" s="429"/>
    </row>
    <row r="76" spans="1:17" ht="43.5" customHeight="1" x14ac:dyDescent="0.25">
      <c r="A76" s="118" t="s">
        <v>608</v>
      </c>
      <c r="B76" s="725"/>
      <c r="C76" s="727"/>
      <c r="D76" s="729"/>
      <c r="E76" s="727"/>
      <c r="F76" s="731"/>
      <c r="G76" s="731"/>
      <c r="H76" s="733"/>
      <c r="I76" s="448" t="str">
        <f>IF('Mapa final'!Y79="","",'Mapa final'!Y79)</f>
        <v/>
      </c>
      <c r="J76" s="448" t="str">
        <f>IF('Mapa final'!AA79="","",'Mapa final'!AA79)</f>
        <v/>
      </c>
      <c r="K76" s="448" t="str">
        <f t="shared" si="1"/>
        <v/>
      </c>
      <c r="L76" s="448" t="str">
        <f>IF('Mapa final'!AD79="","",'Mapa final'!AD79)</f>
        <v/>
      </c>
      <c r="M76" s="357" t="str">
        <f>IF('Mapa final'!P79="","",'Mapa final'!P79)</f>
        <v/>
      </c>
      <c r="N76" s="428"/>
      <c r="O76" s="428"/>
      <c r="P76" s="428"/>
      <c r="Q76" s="429"/>
    </row>
    <row r="77" spans="1:17" ht="43.5" customHeight="1" x14ac:dyDescent="0.25">
      <c r="A77" s="118" t="s">
        <v>609</v>
      </c>
      <c r="B77" s="725"/>
      <c r="C77" s="727"/>
      <c r="D77" s="729"/>
      <c r="E77" s="727"/>
      <c r="F77" s="731"/>
      <c r="G77" s="731"/>
      <c r="H77" s="733"/>
      <c r="I77" s="448" t="str">
        <f>IF('Mapa final'!Y80="","",'Mapa final'!Y80)</f>
        <v/>
      </c>
      <c r="J77" s="448" t="str">
        <f>IF('Mapa final'!AA80="","",'Mapa final'!AA80)</f>
        <v/>
      </c>
      <c r="K77" s="448" t="str">
        <f t="shared" si="1"/>
        <v/>
      </c>
      <c r="L77" s="448" t="str">
        <f>IF('Mapa final'!AD80="","",'Mapa final'!AD80)</f>
        <v/>
      </c>
      <c r="M77" s="357" t="str">
        <f>IF('Mapa final'!P80="","",'Mapa final'!P80)</f>
        <v/>
      </c>
      <c r="N77" s="428"/>
      <c r="O77" s="428"/>
      <c r="P77" s="428"/>
      <c r="Q77" s="429"/>
    </row>
    <row r="78" spans="1:17" ht="43.5" customHeight="1" x14ac:dyDescent="0.25">
      <c r="A78" s="118" t="s">
        <v>610</v>
      </c>
      <c r="B78" s="725"/>
      <c r="C78" s="727"/>
      <c r="D78" s="729"/>
      <c r="E78" s="727"/>
      <c r="F78" s="731"/>
      <c r="G78" s="731"/>
      <c r="H78" s="733"/>
      <c r="I78" s="448" t="str">
        <f>IF('Mapa final'!Y81="","",'Mapa final'!Y81)</f>
        <v/>
      </c>
      <c r="J78" s="448" t="str">
        <f>IF('Mapa final'!AA81="","",'Mapa final'!AA81)</f>
        <v/>
      </c>
      <c r="K78" s="448" t="str">
        <f t="shared" si="1"/>
        <v/>
      </c>
      <c r="L78" s="448" t="str">
        <f>IF('Mapa final'!AD81="","",'Mapa final'!AD81)</f>
        <v/>
      </c>
      <c r="M78" s="357" t="str">
        <f>IF('Mapa final'!P81="","",'Mapa final'!P81)</f>
        <v/>
      </c>
      <c r="N78" s="428"/>
      <c r="O78" s="428"/>
      <c r="P78" s="428"/>
      <c r="Q78" s="429"/>
    </row>
    <row r="79" spans="1:17" ht="43.5" customHeight="1" x14ac:dyDescent="0.25">
      <c r="A79" s="118" t="s">
        <v>611</v>
      </c>
      <c r="B79" s="724"/>
      <c r="C79" s="726" t="str">
        <f>IF('Mapa final'!E82="","",'Mapa final'!E82)</f>
        <v/>
      </c>
      <c r="D79" s="728"/>
      <c r="E79" s="726" t="str">
        <f>IF('Mapa final'!D82="","",'Mapa final'!D82)</f>
        <v/>
      </c>
      <c r="F79" s="731" t="str">
        <f>IF('Mapa final'!H82="","",'Mapa final'!H82)</f>
        <v/>
      </c>
      <c r="G79" s="731" t="str">
        <f>IF('Mapa final'!L82="","",'Mapa final'!L82)</f>
        <v/>
      </c>
      <c r="H79" s="73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8" t="str">
        <f>IF('Mapa final'!Y82="","",'Mapa final'!Y82)</f>
        <v/>
      </c>
      <c r="J79" s="448" t="str">
        <f>IF('Mapa final'!AA82="","",'Mapa final'!AA82)</f>
        <v/>
      </c>
      <c r="K79" s="448" t="str">
        <f t="shared" si="1"/>
        <v/>
      </c>
      <c r="L79" s="448" t="str">
        <f>IF('Mapa final'!AD82="","",'Mapa final'!AD82)</f>
        <v/>
      </c>
      <c r="M79" s="357" t="str">
        <f>IF('Mapa final'!P82="","",'Mapa final'!P82)</f>
        <v/>
      </c>
      <c r="N79" s="428"/>
      <c r="O79" s="428"/>
      <c r="P79" s="428"/>
      <c r="Q79" s="429"/>
    </row>
    <row r="80" spans="1:17" ht="43.5" customHeight="1" x14ac:dyDescent="0.25">
      <c r="A80" s="118" t="s">
        <v>612</v>
      </c>
      <c r="B80" s="725"/>
      <c r="C80" s="727"/>
      <c r="D80" s="729"/>
      <c r="E80" s="727"/>
      <c r="F80" s="731"/>
      <c r="G80" s="731"/>
      <c r="H80" s="733"/>
      <c r="I80" s="448" t="str">
        <f>IF('Mapa final'!Y83="","",'Mapa final'!Y83)</f>
        <v/>
      </c>
      <c r="J80" s="448" t="str">
        <f>IF('Mapa final'!AA83="","",'Mapa final'!AA83)</f>
        <v/>
      </c>
      <c r="K80" s="448" t="str">
        <f t="shared" si="1"/>
        <v/>
      </c>
      <c r="L80" s="448" t="str">
        <f>IF('Mapa final'!AD83="","",'Mapa final'!AD83)</f>
        <v/>
      </c>
      <c r="M80" s="357" t="str">
        <f>IF('Mapa final'!P83="","",'Mapa final'!P83)</f>
        <v/>
      </c>
      <c r="N80" s="428"/>
      <c r="O80" s="428"/>
      <c r="P80" s="428"/>
      <c r="Q80" s="429"/>
    </row>
    <row r="81" spans="1:17" ht="43.5" customHeight="1" x14ac:dyDescent="0.25">
      <c r="A81" s="118" t="s">
        <v>613</v>
      </c>
      <c r="B81" s="725"/>
      <c r="C81" s="727"/>
      <c r="D81" s="729"/>
      <c r="E81" s="727"/>
      <c r="F81" s="731"/>
      <c r="G81" s="731"/>
      <c r="H81" s="733"/>
      <c r="I81" s="448" t="str">
        <f>IF('Mapa final'!Y84="","",'Mapa final'!Y84)</f>
        <v/>
      </c>
      <c r="J81" s="448" t="str">
        <f>IF('Mapa final'!AA84="","",'Mapa final'!AA84)</f>
        <v/>
      </c>
      <c r="K81" s="448" t="str">
        <f t="shared" si="1"/>
        <v/>
      </c>
      <c r="L81" s="448" t="str">
        <f>IF('Mapa final'!AD84="","",'Mapa final'!AD84)</f>
        <v/>
      </c>
      <c r="M81" s="357" t="str">
        <f>IF('Mapa final'!P84="","",'Mapa final'!P84)</f>
        <v/>
      </c>
      <c r="N81" s="428"/>
      <c r="O81" s="428"/>
      <c r="P81" s="428"/>
      <c r="Q81" s="429"/>
    </row>
    <row r="82" spans="1:17" ht="43.5" customHeight="1" x14ac:dyDescent="0.25">
      <c r="A82" s="118" t="s">
        <v>614</v>
      </c>
      <c r="B82" s="725"/>
      <c r="C82" s="727"/>
      <c r="D82" s="729"/>
      <c r="E82" s="727"/>
      <c r="F82" s="731"/>
      <c r="G82" s="731"/>
      <c r="H82" s="733"/>
      <c r="I82" s="448" t="str">
        <f>IF('Mapa final'!Y85="","",'Mapa final'!Y85)</f>
        <v/>
      </c>
      <c r="J82" s="448" t="str">
        <f>IF('Mapa final'!AA85="","",'Mapa final'!AA85)</f>
        <v/>
      </c>
      <c r="K82" s="448" t="str">
        <f t="shared" si="1"/>
        <v/>
      </c>
      <c r="L82" s="448" t="str">
        <f>IF('Mapa final'!AD85="","",'Mapa final'!AD85)</f>
        <v/>
      </c>
      <c r="M82" s="357" t="str">
        <f>IF('Mapa final'!P85="","",'Mapa final'!P85)</f>
        <v/>
      </c>
      <c r="N82" s="428"/>
      <c r="O82" s="428"/>
      <c r="P82" s="428"/>
      <c r="Q82" s="429"/>
    </row>
    <row r="83" spans="1:17" ht="43.5" customHeight="1" x14ac:dyDescent="0.25">
      <c r="A83" s="118" t="s">
        <v>615</v>
      </c>
      <c r="B83" s="725"/>
      <c r="C83" s="727"/>
      <c r="D83" s="729"/>
      <c r="E83" s="727"/>
      <c r="F83" s="731"/>
      <c r="G83" s="731"/>
      <c r="H83" s="733"/>
      <c r="I83" s="448" t="str">
        <f>IF('Mapa final'!Y86="","",'Mapa final'!Y86)</f>
        <v/>
      </c>
      <c r="J83" s="448" t="str">
        <f>IF('Mapa final'!AA86="","",'Mapa final'!AA86)</f>
        <v/>
      </c>
      <c r="K83" s="448" t="str">
        <f t="shared" si="1"/>
        <v/>
      </c>
      <c r="L83" s="448" t="str">
        <f>IF('Mapa final'!AD86="","",'Mapa final'!AD86)</f>
        <v/>
      </c>
      <c r="M83" s="357" t="str">
        <f>IF('Mapa final'!P86="","",'Mapa final'!P86)</f>
        <v/>
      </c>
      <c r="N83" s="428"/>
      <c r="O83" s="428"/>
      <c r="P83" s="428"/>
      <c r="Q83" s="429"/>
    </row>
    <row r="84" spans="1:17" ht="43.5" customHeight="1" x14ac:dyDescent="0.25">
      <c r="A84" s="118" t="s">
        <v>616</v>
      </c>
      <c r="B84" s="725"/>
      <c r="C84" s="727"/>
      <c r="D84" s="729"/>
      <c r="E84" s="727"/>
      <c r="F84" s="731"/>
      <c r="G84" s="731"/>
      <c r="H84" s="733"/>
      <c r="I84" s="448" t="str">
        <f>IF('Mapa final'!Y87="","",'Mapa final'!Y87)</f>
        <v/>
      </c>
      <c r="J84" s="448" t="str">
        <f>IF('Mapa final'!AA87="","",'Mapa final'!AA87)</f>
        <v/>
      </c>
      <c r="K84" s="448" t="str">
        <f t="shared" si="1"/>
        <v/>
      </c>
      <c r="L84" s="448" t="str">
        <f>IF('Mapa final'!AD87="","",'Mapa final'!AD87)</f>
        <v/>
      </c>
      <c r="M84" s="357" t="str">
        <f>IF('Mapa final'!P87="","",'Mapa final'!P87)</f>
        <v/>
      </c>
      <c r="N84" s="428"/>
      <c r="O84" s="428"/>
      <c r="P84" s="428"/>
      <c r="Q84" s="429"/>
    </row>
    <row r="85" spans="1:17" ht="43.5" customHeight="1" x14ac:dyDescent="0.25">
      <c r="A85" s="118" t="s">
        <v>617</v>
      </c>
      <c r="B85" s="724"/>
      <c r="C85" s="726" t="str">
        <f>IF('Mapa final'!E88="","",'Mapa final'!E88)</f>
        <v/>
      </c>
      <c r="D85" s="728"/>
      <c r="E85" s="726" t="str">
        <f>IF('Mapa final'!D88="","",'Mapa final'!D88)</f>
        <v/>
      </c>
      <c r="F85" s="731" t="str">
        <f>IF('Mapa final'!H88="","",'Mapa final'!H88)</f>
        <v/>
      </c>
      <c r="G85" s="731" t="str">
        <f>IF('Mapa final'!L88="","",'Mapa final'!L88)</f>
        <v/>
      </c>
      <c r="H85" s="73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8" t="str">
        <f>IF('Mapa final'!Y88="","",'Mapa final'!Y88)</f>
        <v/>
      </c>
      <c r="J85" s="448" t="str">
        <f>IF('Mapa final'!AA88="","",'Mapa final'!AA88)</f>
        <v/>
      </c>
      <c r="K85" s="448" t="str">
        <f t="shared" si="1"/>
        <v/>
      </c>
      <c r="L85" s="448" t="str">
        <f>IF('Mapa final'!AD88="","",'Mapa final'!AD88)</f>
        <v/>
      </c>
      <c r="M85" s="357" t="str">
        <f>IF('Mapa final'!P88="","",'Mapa final'!P88)</f>
        <v/>
      </c>
      <c r="N85" s="428"/>
      <c r="O85" s="428"/>
      <c r="P85" s="428"/>
      <c r="Q85" s="429"/>
    </row>
    <row r="86" spans="1:17" ht="43.5" customHeight="1" x14ac:dyDescent="0.25">
      <c r="A86" s="118" t="s">
        <v>618</v>
      </c>
      <c r="B86" s="725"/>
      <c r="C86" s="727"/>
      <c r="D86" s="729"/>
      <c r="E86" s="727"/>
      <c r="F86" s="731"/>
      <c r="G86" s="731"/>
      <c r="H86" s="733"/>
      <c r="I86" s="448" t="str">
        <f>IF('Mapa final'!Y89="","",'Mapa final'!Y89)</f>
        <v/>
      </c>
      <c r="J86" s="448" t="str">
        <f>IF('Mapa final'!AA89="","",'Mapa final'!AA89)</f>
        <v/>
      </c>
      <c r="K86" s="448" t="str">
        <f t="shared" si="1"/>
        <v/>
      </c>
      <c r="L86" s="448" t="str">
        <f>IF('Mapa final'!AD89="","",'Mapa final'!AD89)</f>
        <v/>
      </c>
      <c r="M86" s="357" t="str">
        <f>IF('Mapa final'!P89="","",'Mapa final'!P89)</f>
        <v/>
      </c>
      <c r="N86" s="428"/>
      <c r="O86" s="428"/>
      <c r="P86" s="428"/>
      <c r="Q86" s="429"/>
    </row>
    <row r="87" spans="1:17" ht="43.5" customHeight="1" x14ac:dyDescent="0.25">
      <c r="A87" s="118" t="s">
        <v>619</v>
      </c>
      <c r="B87" s="725"/>
      <c r="C87" s="727"/>
      <c r="D87" s="729"/>
      <c r="E87" s="727"/>
      <c r="F87" s="731"/>
      <c r="G87" s="731"/>
      <c r="H87" s="733"/>
      <c r="I87" s="448" t="str">
        <f>IF('Mapa final'!Y90="","",'Mapa final'!Y90)</f>
        <v/>
      </c>
      <c r="J87" s="448" t="str">
        <f>IF('Mapa final'!AA90="","",'Mapa final'!AA90)</f>
        <v/>
      </c>
      <c r="K87" s="448" t="str">
        <f t="shared" si="1"/>
        <v/>
      </c>
      <c r="L87" s="448" t="str">
        <f>IF('Mapa final'!AD90="","",'Mapa final'!AD90)</f>
        <v/>
      </c>
      <c r="M87" s="357" t="str">
        <f>IF('Mapa final'!P90="","",'Mapa final'!P90)</f>
        <v/>
      </c>
      <c r="N87" s="428"/>
      <c r="O87" s="428"/>
      <c r="P87" s="428"/>
      <c r="Q87" s="429"/>
    </row>
    <row r="88" spans="1:17" ht="43.5" customHeight="1" x14ac:dyDescent="0.25">
      <c r="A88" s="118" t="s">
        <v>620</v>
      </c>
      <c r="B88" s="725"/>
      <c r="C88" s="727"/>
      <c r="D88" s="729"/>
      <c r="E88" s="727"/>
      <c r="F88" s="731"/>
      <c r="G88" s="731"/>
      <c r="H88" s="733"/>
      <c r="I88" s="448" t="str">
        <f>IF('Mapa final'!Y91="","",'Mapa final'!Y91)</f>
        <v/>
      </c>
      <c r="J88" s="448" t="str">
        <f>IF('Mapa final'!AA91="","",'Mapa final'!AA91)</f>
        <v/>
      </c>
      <c r="K88" s="448" t="str">
        <f t="shared" si="1"/>
        <v/>
      </c>
      <c r="L88" s="448" t="str">
        <f>IF('Mapa final'!AD91="","",'Mapa final'!AD91)</f>
        <v/>
      </c>
      <c r="M88" s="357" t="str">
        <f>IF('Mapa final'!P91="","",'Mapa final'!P91)</f>
        <v/>
      </c>
      <c r="N88" s="428"/>
      <c r="O88" s="428"/>
      <c r="P88" s="428"/>
      <c r="Q88" s="429"/>
    </row>
    <row r="89" spans="1:17" ht="43.5" customHeight="1" x14ac:dyDescent="0.25">
      <c r="A89" s="118" t="s">
        <v>621</v>
      </c>
      <c r="B89" s="725"/>
      <c r="C89" s="727"/>
      <c r="D89" s="729"/>
      <c r="E89" s="727"/>
      <c r="F89" s="731"/>
      <c r="G89" s="731"/>
      <c r="H89" s="733"/>
      <c r="I89" s="448" t="str">
        <f>IF('Mapa final'!Y92="","",'Mapa final'!Y92)</f>
        <v/>
      </c>
      <c r="J89" s="448" t="str">
        <f>IF('Mapa final'!AA92="","",'Mapa final'!AA92)</f>
        <v/>
      </c>
      <c r="K89" s="448" t="str">
        <f t="shared" si="1"/>
        <v/>
      </c>
      <c r="L89" s="448" t="str">
        <f>IF('Mapa final'!AD92="","",'Mapa final'!AD92)</f>
        <v/>
      </c>
      <c r="M89" s="357" t="str">
        <f>IF('Mapa final'!P92="","",'Mapa final'!P92)</f>
        <v/>
      </c>
      <c r="N89" s="428"/>
      <c r="O89" s="428"/>
      <c r="P89" s="428"/>
      <c r="Q89" s="429"/>
    </row>
    <row r="90" spans="1:17" ht="43.5" customHeight="1" x14ac:dyDescent="0.25">
      <c r="A90" s="118" t="s">
        <v>622</v>
      </c>
      <c r="B90" s="725"/>
      <c r="C90" s="727"/>
      <c r="D90" s="729"/>
      <c r="E90" s="727"/>
      <c r="F90" s="731"/>
      <c r="G90" s="731"/>
      <c r="H90" s="733"/>
      <c r="I90" s="448" t="str">
        <f>IF('Mapa final'!Y93="","",'Mapa final'!Y93)</f>
        <v/>
      </c>
      <c r="J90" s="448" t="str">
        <f>IF('Mapa final'!AA93="","",'Mapa final'!AA93)</f>
        <v/>
      </c>
      <c r="K90" s="448" t="str">
        <f t="shared" si="1"/>
        <v/>
      </c>
      <c r="L90" s="448" t="str">
        <f>IF('Mapa final'!AD93="","",'Mapa final'!AD93)</f>
        <v/>
      </c>
      <c r="M90" s="357" t="str">
        <f>IF('Mapa final'!P93="","",'Mapa final'!P93)</f>
        <v/>
      </c>
      <c r="N90" s="428"/>
      <c r="O90" s="428"/>
      <c r="P90" s="428"/>
      <c r="Q90" s="429"/>
    </row>
    <row r="91" spans="1:17" ht="43.5" customHeight="1" x14ac:dyDescent="0.25">
      <c r="A91" s="118" t="s">
        <v>623</v>
      </c>
      <c r="B91" s="724"/>
      <c r="C91" s="726" t="str">
        <f>IF('Mapa final'!E94="","",'Mapa final'!E94)</f>
        <v/>
      </c>
      <c r="D91" s="728"/>
      <c r="E91" s="726" t="str">
        <f>IF('Mapa final'!D94="","",'Mapa final'!D94)</f>
        <v/>
      </c>
      <c r="F91" s="731" t="str">
        <f>IF('Mapa final'!H94="","",'Mapa final'!H94)</f>
        <v/>
      </c>
      <c r="G91" s="731" t="str">
        <f>IF('Mapa final'!L94="","",'Mapa final'!L94)</f>
        <v/>
      </c>
      <c r="H91" s="73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8" t="str">
        <f>IF('Mapa final'!Y94="","",'Mapa final'!Y94)</f>
        <v/>
      </c>
      <c r="J91" s="448" t="str">
        <f>IF('Mapa final'!AA94="","",'Mapa final'!AA94)</f>
        <v/>
      </c>
      <c r="K91" s="448" t="str">
        <f t="shared" si="1"/>
        <v/>
      </c>
      <c r="L91" s="448" t="str">
        <f>IF('Mapa final'!AD94="","",'Mapa final'!AD94)</f>
        <v/>
      </c>
      <c r="M91" s="357" t="str">
        <f>IF('Mapa final'!P94="","",'Mapa final'!P94)</f>
        <v/>
      </c>
      <c r="N91" s="428"/>
      <c r="O91" s="428"/>
      <c r="P91" s="428"/>
      <c r="Q91" s="429"/>
    </row>
    <row r="92" spans="1:17" ht="43.5" customHeight="1" x14ac:dyDescent="0.25">
      <c r="A92" s="118" t="s">
        <v>624</v>
      </c>
      <c r="B92" s="725"/>
      <c r="C92" s="727"/>
      <c r="D92" s="729"/>
      <c r="E92" s="727"/>
      <c r="F92" s="731"/>
      <c r="G92" s="731"/>
      <c r="H92" s="733"/>
      <c r="I92" s="448" t="str">
        <f>IF('Mapa final'!Y95="","",'Mapa final'!Y95)</f>
        <v/>
      </c>
      <c r="J92" s="448" t="str">
        <f>IF('Mapa final'!AA95="","",'Mapa final'!AA95)</f>
        <v/>
      </c>
      <c r="K92" s="448" t="str">
        <f t="shared" si="1"/>
        <v/>
      </c>
      <c r="L92" s="448" t="str">
        <f>IF('Mapa final'!AD95="","",'Mapa final'!AD95)</f>
        <v/>
      </c>
      <c r="M92" s="357" t="str">
        <f>IF('Mapa final'!P95="","",'Mapa final'!P95)</f>
        <v/>
      </c>
      <c r="N92" s="428"/>
      <c r="O92" s="428"/>
      <c r="P92" s="428"/>
      <c r="Q92" s="429"/>
    </row>
    <row r="93" spans="1:17" ht="43.5" customHeight="1" x14ac:dyDescent="0.25">
      <c r="A93" s="118" t="s">
        <v>625</v>
      </c>
      <c r="B93" s="725"/>
      <c r="C93" s="727"/>
      <c r="D93" s="729"/>
      <c r="E93" s="727"/>
      <c r="F93" s="731"/>
      <c r="G93" s="731"/>
      <c r="H93" s="733"/>
      <c r="I93" s="448" t="str">
        <f>IF('Mapa final'!Y96="","",'Mapa final'!Y96)</f>
        <v/>
      </c>
      <c r="J93" s="448" t="str">
        <f>IF('Mapa final'!AA96="","",'Mapa final'!AA96)</f>
        <v/>
      </c>
      <c r="K93" s="448" t="str">
        <f t="shared" si="1"/>
        <v/>
      </c>
      <c r="L93" s="448" t="str">
        <f>IF('Mapa final'!AD96="","",'Mapa final'!AD96)</f>
        <v/>
      </c>
      <c r="M93" s="357" t="str">
        <f>IF('Mapa final'!P96="","",'Mapa final'!P96)</f>
        <v/>
      </c>
      <c r="N93" s="428"/>
      <c r="O93" s="428"/>
      <c r="P93" s="428"/>
      <c r="Q93" s="429"/>
    </row>
    <row r="94" spans="1:17" ht="43.5" customHeight="1" x14ac:dyDescent="0.25">
      <c r="A94" s="118" t="s">
        <v>626</v>
      </c>
      <c r="B94" s="725"/>
      <c r="C94" s="727"/>
      <c r="D94" s="729"/>
      <c r="E94" s="727"/>
      <c r="F94" s="731"/>
      <c r="G94" s="731"/>
      <c r="H94" s="733"/>
      <c r="I94" s="448" t="str">
        <f>IF('Mapa final'!Y97="","",'Mapa final'!Y97)</f>
        <v/>
      </c>
      <c r="J94" s="448" t="str">
        <f>IF('Mapa final'!AA97="","",'Mapa final'!AA97)</f>
        <v/>
      </c>
      <c r="K94" s="448" t="str">
        <f t="shared" si="1"/>
        <v/>
      </c>
      <c r="L94" s="448" t="str">
        <f>IF('Mapa final'!AD97="","",'Mapa final'!AD97)</f>
        <v/>
      </c>
      <c r="M94" s="357" t="str">
        <f>IF('Mapa final'!P97="","",'Mapa final'!P97)</f>
        <v/>
      </c>
      <c r="N94" s="428"/>
      <c r="O94" s="428"/>
      <c r="P94" s="428"/>
      <c r="Q94" s="429"/>
    </row>
    <row r="95" spans="1:17" ht="43.5" customHeight="1" x14ac:dyDescent="0.25">
      <c r="A95" s="118" t="s">
        <v>627</v>
      </c>
      <c r="B95" s="725"/>
      <c r="C95" s="727"/>
      <c r="D95" s="729"/>
      <c r="E95" s="727"/>
      <c r="F95" s="731"/>
      <c r="G95" s="731"/>
      <c r="H95" s="733"/>
      <c r="I95" s="448" t="str">
        <f>IF('Mapa final'!Y98="","",'Mapa final'!Y98)</f>
        <v/>
      </c>
      <c r="J95" s="448" t="str">
        <f>IF('Mapa final'!AA98="","",'Mapa final'!AA98)</f>
        <v/>
      </c>
      <c r="K95" s="448" t="str">
        <f t="shared" si="1"/>
        <v/>
      </c>
      <c r="L95" s="448" t="str">
        <f>IF('Mapa final'!AD98="","",'Mapa final'!AD98)</f>
        <v/>
      </c>
      <c r="M95" s="357" t="str">
        <f>IF('Mapa final'!P98="","",'Mapa final'!P98)</f>
        <v/>
      </c>
      <c r="N95" s="428"/>
      <c r="O95" s="428"/>
      <c r="P95" s="428"/>
      <c r="Q95" s="429"/>
    </row>
    <row r="96" spans="1:17" ht="43.5" customHeight="1" x14ac:dyDescent="0.25">
      <c r="A96" s="118" t="s">
        <v>628</v>
      </c>
      <c r="B96" s="725"/>
      <c r="C96" s="727"/>
      <c r="D96" s="729"/>
      <c r="E96" s="727"/>
      <c r="F96" s="731"/>
      <c r="G96" s="731"/>
      <c r="H96" s="733"/>
      <c r="I96" s="448" t="str">
        <f>IF('Mapa final'!Y99="","",'Mapa final'!Y99)</f>
        <v/>
      </c>
      <c r="J96" s="448" t="str">
        <f>IF('Mapa final'!AA99="","",'Mapa final'!AA99)</f>
        <v/>
      </c>
      <c r="K96" s="448" t="str">
        <f t="shared" si="1"/>
        <v/>
      </c>
      <c r="L96" s="448" t="str">
        <f>IF('Mapa final'!AD99="","",'Mapa final'!AD99)</f>
        <v/>
      </c>
      <c r="M96" s="357" t="str">
        <f>IF('Mapa final'!P99="","",'Mapa final'!P99)</f>
        <v/>
      </c>
      <c r="N96" s="428"/>
      <c r="O96" s="428"/>
      <c r="P96" s="428"/>
      <c r="Q96" s="429"/>
    </row>
    <row r="97" spans="1:17" ht="43.5" customHeight="1" x14ac:dyDescent="0.25">
      <c r="A97" s="118" t="s">
        <v>629</v>
      </c>
      <c r="B97" s="724"/>
      <c r="C97" s="726" t="str">
        <f>IF('Mapa final'!E100="","",'Mapa final'!E100)</f>
        <v/>
      </c>
      <c r="D97" s="728"/>
      <c r="E97" s="726" t="str">
        <f>IF('Mapa final'!D100="","",'Mapa final'!D100)</f>
        <v/>
      </c>
      <c r="F97" s="731" t="str">
        <f>IF('Mapa final'!H100="","",'Mapa final'!H100)</f>
        <v/>
      </c>
      <c r="G97" s="731" t="str">
        <f>IF('Mapa final'!L100="","",'Mapa final'!L100)</f>
        <v/>
      </c>
      <c r="H97" s="73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8" t="str">
        <f>IF('Mapa final'!Y100="","",'Mapa final'!Y100)</f>
        <v/>
      </c>
      <c r="J97" s="448" t="str">
        <f>IF('Mapa final'!AA100="","",'Mapa final'!AA100)</f>
        <v/>
      </c>
      <c r="K97" s="448" t="str">
        <f t="shared" si="1"/>
        <v/>
      </c>
      <c r="L97" s="448" t="str">
        <f>IF('Mapa final'!AD100="","",'Mapa final'!AD100)</f>
        <v/>
      </c>
      <c r="M97" s="357" t="str">
        <f>IF('Mapa final'!P100="","",'Mapa final'!P100)</f>
        <v/>
      </c>
      <c r="N97" s="428"/>
      <c r="O97" s="428"/>
      <c r="P97" s="428"/>
      <c r="Q97" s="429"/>
    </row>
    <row r="98" spans="1:17" ht="43.5" customHeight="1" x14ac:dyDescent="0.25">
      <c r="A98" s="118" t="s">
        <v>630</v>
      </c>
      <c r="B98" s="725"/>
      <c r="C98" s="727"/>
      <c r="D98" s="729"/>
      <c r="E98" s="727"/>
      <c r="F98" s="731"/>
      <c r="G98" s="731"/>
      <c r="H98" s="733"/>
      <c r="I98" s="448" t="str">
        <f>IF('Mapa final'!Y101="","",'Mapa final'!Y101)</f>
        <v/>
      </c>
      <c r="J98" s="448" t="str">
        <f>IF('Mapa final'!AA101="","",'Mapa final'!AA101)</f>
        <v/>
      </c>
      <c r="K98" s="448" t="str">
        <f t="shared" si="1"/>
        <v/>
      </c>
      <c r="L98" s="448" t="str">
        <f>IF('Mapa final'!AD101="","",'Mapa final'!AD101)</f>
        <v/>
      </c>
      <c r="M98" s="357" t="str">
        <f>IF('Mapa final'!P101="","",'Mapa final'!P101)</f>
        <v/>
      </c>
      <c r="N98" s="428"/>
      <c r="O98" s="428"/>
      <c r="P98" s="428"/>
      <c r="Q98" s="429"/>
    </row>
    <row r="99" spans="1:17" ht="43.5" customHeight="1" x14ac:dyDescent="0.25">
      <c r="A99" s="118" t="s">
        <v>631</v>
      </c>
      <c r="B99" s="725"/>
      <c r="C99" s="727"/>
      <c r="D99" s="729"/>
      <c r="E99" s="727"/>
      <c r="F99" s="731"/>
      <c r="G99" s="731"/>
      <c r="H99" s="733"/>
      <c r="I99" s="448" t="str">
        <f>IF('Mapa final'!Y102="","",'Mapa final'!Y102)</f>
        <v/>
      </c>
      <c r="J99" s="448" t="str">
        <f>IF('Mapa final'!AA102="","",'Mapa final'!AA102)</f>
        <v/>
      </c>
      <c r="K99" s="448" t="str">
        <f t="shared" si="1"/>
        <v/>
      </c>
      <c r="L99" s="448" t="str">
        <f>IF('Mapa final'!AD102="","",'Mapa final'!AD102)</f>
        <v/>
      </c>
      <c r="M99" s="357" t="str">
        <f>IF('Mapa final'!P102="","",'Mapa final'!P102)</f>
        <v/>
      </c>
      <c r="N99" s="428"/>
      <c r="O99" s="428"/>
      <c r="P99" s="428"/>
      <c r="Q99" s="429"/>
    </row>
    <row r="100" spans="1:17" ht="43.5" customHeight="1" x14ac:dyDescent="0.25">
      <c r="A100" s="118" t="s">
        <v>632</v>
      </c>
      <c r="B100" s="725"/>
      <c r="C100" s="727"/>
      <c r="D100" s="729"/>
      <c r="E100" s="727"/>
      <c r="F100" s="731"/>
      <c r="G100" s="731"/>
      <c r="H100" s="733"/>
      <c r="I100" s="448" t="str">
        <f>IF('Mapa final'!Y103="","",'Mapa final'!Y103)</f>
        <v/>
      </c>
      <c r="J100" s="448" t="str">
        <f>IF('Mapa final'!AA103="","",'Mapa final'!AA103)</f>
        <v/>
      </c>
      <c r="K100" s="448" t="str">
        <f t="shared" si="1"/>
        <v/>
      </c>
      <c r="L100" s="448" t="str">
        <f>IF('Mapa final'!AD103="","",'Mapa final'!AD103)</f>
        <v/>
      </c>
      <c r="M100" s="357" t="str">
        <f>IF('Mapa final'!P103="","",'Mapa final'!P103)</f>
        <v/>
      </c>
      <c r="N100" s="428"/>
      <c r="O100" s="428"/>
      <c r="P100" s="428"/>
      <c r="Q100" s="429"/>
    </row>
    <row r="101" spans="1:17" ht="43.5" customHeight="1" x14ac:dyDescent="0.25">
      <c r="A101" s="118" t="s">
        <v>633</v>
      </c>
      <c r="B101" s="725"/>
      <c r="C101" s="727"/>
      <c r="D101" s="729"/>
      <c r="E101" s="727"/>
      <c r="F101" s="731"/>
      <c r="G101" s="731"/>
      <c r="H101" s="733"/>
      <c r="I101" s="448" t="str">
        <f>IF('Mapa final'!Y104="","",'Mapa final'!Y104)</f>
        <v/>
      </c>
      <c r="J101" s="448" t="str">
        <f>IF('Mapa final'!AA104="","",'Mapa final'!AA104)</f>
        <v/>
      </c>
      <c r="K101" s="448" t="str">
        <f t="shared" si="1"/>
        <v/>
      </c>
      <c r="L101" s="448" t="str">
        <f>IF('Mapa final'!AD104="","",'Mapa final'!AD104)</f>
        <v/>
      </c>
      <c r="M101" s="357" t="str">
        <f>IF('Mapa final'!P104="","",'Mapa final'!P104)</f>
        <v/>
      </c>
      <c r="N101" s="428"/>
      <c r="O101" s="428"/>
      <c r="P101" s="428"/>
      <c r="Q101" s="429"/>
    </row>
    <row r="102" spans="1:17" ht="43.5" customHeight="1" x14ac:dyDescent="0.25">
      <c r="A102" s="118" t="s">
        <v>634</v>
      </c>
      <c r="B102" s="725"/>
      <c r="C102" s="727"/>
      <c r="D102" s="729"/>
      <c r="E102" s="727"/>
      <c r="F102" s="731"/>
      <c r="G102" s="731"/>
      <c r="H102" s="733"/>
      <c r="I102" s="448" t="str">
        <f>IF('Mapa final'!Y105="","",'Mapa final'!Y105)</f>
        <v/>
      </c>
      <c r="J102" s="448" t="str">
        <f>IF('Mapa final'!AA105="","",'Mapa final'!AA105)</f>
        <v/>
      </c>
      <c r="K102" s="448" t="str">
        <f t="shared" si="1"/>
        <v/>
      </c>
      <c r="L102" s="448" t="str">
        <f>IF('Mapa final'!AD105="","",'Mapa final'!AD105)</f>
        <v/>
      </c>
      <c r="M102" s="357" t="str">
        <f>IF('Mapa final'!P105="","",'Mapa final'!P105)</f>
        <v/>
      </c>
      <c r="N102" s="428"/>
      <c r="O102" s="428"/>
      <c r="P102" s="428"/>
      <c r="Q102" s="429"/>
    </row>
    <row r="103" spans="1:17" ht="43.5" customHeight="1" x14ac:dyDescent="0.25">
      <c r="A103" s="118" t="s">
        <v>635</v>
      </c>
      <c r="B103" s="724"/>
      <c r="C103" s="726" t="str">
        <f>IF('Mapa final'!E106="","",'Mapa final'!E106)</f>
        <v/>
      </c>
      <c r="D103" s="728"/>
      <c r="E103" s="726" t="str">
        <f>IF('Mapa final'!D106="","",'Mapa final'!D106)</f>
        <v/>
      </c>
      <c r="F103" s="731" t="str">
        <f>IF('Mapa final'!H106="","",'Mapa final'!H106)</f>
        <v/>
      </c>
      <c r="G103" s="731" t="str">
        <f>IF('Mapa final'!L106="","",'Mapa final'!L106)</f>
        <v/>
      </c>
      <c r="H103" s="73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8" t="str">
        <f>IF('Mapa final'!Y106="","",'Mapa final'!Y106)</f>
        <v/>
      </c>
      <c r="J103" s="448" t="str">
        <f>IF('Mapa final'!AA106="","",'Mapa final'!AA106)</f>
        <v/>
      </c>
      <c r="K103" s="448" t="str">
        <f t="shared" si="1"/>
        <v/>
      </c>
      <c r="L103" s="448" t="str">
        <f>IF('Mapa final'!AD106="","",'Mapa final'!AD106)</f>
        <v/>
      </c>
      <c r="M103" s="357" t="str">
        <f>IF('Mapa final'!P106="","",'Mapa final'!P106)</f>
        <v/>
      </c>
      <c r="N103" s="428"/>
      <c r="O103" s="428"/>
      <c r="P103" s="428"/>
      <c r="Q103" s="429"/>
    </row>
    <row r="104" spans="1:17" ht="43.5" customHeight="1" x14ac:dyDescent="0.25">
      <c r="A104" s="118" t="s">
        <v>636</v>
      </c>
      <c r="B104" s="725"/>
      <c r="C104" s="727"/>
      <c r="D104" s="729"/>
      <c r="E104" s="727"/>
      <c r="F104" s="731"/>
      <c r="G104" s="731"/>
      <c r="H104" s="733"/>
      <c r="I104" s="448" t="str">
        <f>IF('Mapa final'!Y107="","",'Mapa final'!Y107)</f>
        <v/>
      </c>
      <c r="J104" s="448" t="str">
        <f>IF('Mapa final'!AA107="","",'Mapa final'!AA107)</f>
        <v/>
      </c>
      <c r="K104" s="448" t="str">
        <f t="shared" si="1"/>
        <v/>
      </c>
      <c r="L104" s="448" t="str">
        <f>IF('Mapa final'!AD107="","",'Mapa final'!AD107)</f>
        <v/>
      </c>
      <c r="M104" s="357" t="str">
        <f>IF('Mapa final'!P107="","",'Mapa final'!P107)</f>
        <v/>
      </c>
      <c r="N104" s="428"/>
      <c r="O104" s="428"/>
      <c r="P104" s="428"/>
      <c r="Q104" s="429"/>
    </row>
    <row r="105" spans="1:17" ht="43.5" customHeight="1" x14ac:dyDescent="0.25">
      <c r="A105" s="118" t="s">
        <v>637</v>
      </c>
      <c r="B105" s="725"/>
      <c r="C105" s="727"/>
      <c r="D105" s="729"/>
      <c r="E105" s="727"/>
      <c r="F105" s="731"/>
      <c r="G105" s="731"/>
      <c r="H105" s="733"/>
      <c r="I105" s="448" t="str">
        <f>IF('Mapa final'!Y108="","",'Mapa final'!Y108)</f>
        <v/>
      </c>
      <c r="J105" s="448" t="str">
        <f>IF('Mapa final'!AA108="","",'Mapa final'!AA108)</f>
        <v/>
      </c>
      <c r="K105" s="448" t="str">
        <f t="shared" si="1"/>
        <v/>
      </c>
      <c r="L105" s="448" t="str">
        <f>IF('Mapa final'!AD108="","",'Mapa final'!AD108)</f>
        <v/>
      </c>
      <c r="M105" s="357" t="str">
        <f>IF('Mapa final'!P108="","",'Mapa final'!P108)</f>
        <v/>
      </c>
      <c r="N105" s="428"/>
      <c r="O105" s="428"/>
      <c r="P105" s="428"/>
      <c r="Q105" s="429"/>
    </row>
    <row r="106" spans="1:17" ht="43.5" customHeight="1" x14ac:dyDescent="0.25">
      <c r="A106" s="118" t="s">
        <v>638</v>
      </c>
      <c r="B106" s="725"/>
      <c r="C106" s="727"/>
      <c r="D106" s="729"/>
      <c r="E106" s="727"/>
      <c r="F106" s="731"/>
      <c r="G106" s="731"/>
      <c r="H106" s="733"/>
      <c r="I106" s="448" t="str">
        <f>IF('Mapa final'!Y109="","",'Mapa final'!Y109)</f>
        <v/>
      </c>
      <c r="J106" s="448" t="str">
        <f>IF('Mapa final'!AA109="","",'Mapa final'!AA109)</f>
        <v/>
      </c>
      <c r="K106" s="448" t="str">
        <f t="shared" si="1"/>
        <v/>
      </c>
      <c r="L106" s="448" t="str">
        <f>IF('Mapa final'!AD109="","",'Mapa final'!AD109)</f>
        <v/>
      </c>
      <c r="M106" s="357" t="str">
        <f>IF('Mapa final'!P109="","",'Mapa final'!P109)</f>
        <v/>
      </c>
      <c r="N106" s="428"/>
      <c r="O106" s="428"/>
      <c r="P106" s="428"/>
      <c r="Q106" s="429"/>
    </row>
    <row r="107" spans="1:17" ht="43.5" customHeight="1" x14ac:dyDescent="0.25">
      <c r="A107" s="118" t="s">
        <v>639</v>
      </c>
      <c r="B107" s="725"/>
      <c r="C107" s="727"/>
      <c r="D107" s="729"/>
      <c r="E107" s="727"/>
      <c r="F107" s="731"/>
      <c r="G107" s="731"/>
      <c r="H107" s="733"/>
      <c r="I107" s="448" t="str">
        <f>IF('Mapa final'!Y110="","",'Mapa final'!Y110)</f>
        <v/>
      </c>
      <c r="J107" s="448" t="str">
        <f>IF('Mapa final'!AA110="","",'Mapa final'!AA110)</f>
        <v/>
      </c>
      <c r="K107" s="448" t="str">
        <f t="shared" si="1"/>
        <v/>
      </c>
      <c r="L107" s="448" t="str">
        <f>IF('Mapa final'!AD110="","",'Mapa final'!AD110)</f>
        <v/>
      </c>
      <c r="M107" s="357" t="str">
        <f>IF('Mapa final'!P110="","",'Mapa final'!P110)</f>
        <v/>
      </c>
      <c r="N107" s="428"/>
      <c r="O107" s="428"/>
      <c r="P107" s="428"/>
      <c r="Q107" s="429"/>
    </row>
    <row r="108" spans="1:17" ht="43.5" customHeight="1" x14ac:dyDescent="0.25">
      <c r="A108" s="118" t="s">
        <v>640</v>
      </c>
      <c r="B108" s="725"/>
      <c r="C108" s="727"/>
      <c r="D108" s="729"/>
      <c r="E108" s="727"/>
      <c r="F108" s="731"/>
      <c r="G108" s="731"/>
      <c r="H108" s="733"/>
      <c r="I108" s="448" t="str">
        <f>IF('Mapa final'!Y111="","",'Mapa final'!Y111)</f>
        <v/>
      </c>
      <c r="J108" s="448" t="str">
        <f>IF('Mapa final'!AA111="","",'Mapa final'!AA111)</f>
        <v/>
      </c>
      <c r="K108" s="448" t="str">
        <f t="shared" si="1"/>
        <v/>
      </c>
      <c r="L108" s="448" t="str">
        <f>IF('Mapa final'!AD111="","",'Mapa final'!AD111)</f>
        <v/>
      </c>
      <c r="M108" s="357" t="str">
        <f>IF('Mapa final'!P111="","",'Mapa final'!P111)</f>
        <v/>
      </c>
      <c r="N108" s="428"/>
      <c r="O108" s="428"/>
      <c r="P108" s="428"/>
      <c r="Q108" s="429"/>
    </row>
    <row r="109" spans="1:17" ht="43.5" customHeight="1" x14ac:dyDescent="0.25">
      <c r="A109" s="118" t="s">
        <v>641</v>
      </c>
      <c r="B109" s="724"/>
      <c r="C109" s="726" t="str">
        <f>IF('Mapa final'!E112="","",'Mapa final'!E112)</f>
        <v/>
      </c>
      <c r="D109" s="728"/>
      <c r="E109" s="726" t="str">
        <f>IF('Mapa final'!D112="","",'Mapa final'!D112)</f>
        <v/>
      </c>
      <c r="F109" s="731" t="str">
        <f>IF('Mapa final'!H112="","",'Mapa final'!H112)</f>
        <v/>
      </c>
      <c r="G109" s="731" t="str">
        <f>IF('Mapa final'!L112="","",'Mapa final'!L112)</f>
        <v/>
      </c>
      <c r="H109" s="73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8" t="str">
        <f>IF('Mapa final'!Y112="","",'Mapa final'!Y112)</f>
        <v/>
      </c>
      <c r="J109" s="448" t="str">
        <f>IF('Mapa final'!AA112="","",'Mapa final'!AA112)</f>
        <v/>
      </c>
      <c r="K109" s="448" t="str">
        <f t="shared" si="1"/>
        <v/>
      </c>
      <c r="L109" s="448" t="str">
        <f>IF('Mapa final'!AD112="","",'Mapa final'!AD112)</f>
        <v/>
      </c>
      <c r="M109" s="357" t="str">
        <f>IF('Mapa final'!P112="","",'Mapa final'!P112)</f>
        <v/>
      </c>
      <c r="N109" s="428"/>
      <c r="O109" s="428"/>
      <c r="P109" s="428"/>
      <c r="Q109" s="429"/>
    </row>
    <row r="110" spans="1:17" ht="43.5" customHeight="1" x14ac:dyDescent="0.25">
      <c r="A110" s="118" t="s">
        <v>642</v>
      </c>
      <c r="B110" s="725"/>
      <c r="C110" s="727"/>
      <c r="D110" s="729"/>
      <c r="E110" s="727"/>
      <c r="F110" s="731"/>
      <c r="G110" s="731"/>
      <c r="H110" s="733"/>
      <c r="I110" s="448" t="str">
        <f>IF('Mapa final'!Y113="","",'Mapa final'!Y113)</f>
        <v/>
      </c>
      <c r="J110" s="448" t="str">
        <f>IF('Mapa final'!AA113="","",'Mapa final'!AA113)</f>
        <v/>
      </c>
      <c r="K110" s="448" t="str">
        <f t="shared" si="1"/>
        <v/>
      </c>
      <c r="L110" s="448" t="str">
        <f>IF('Mapa final'!AD113="","",'Mapa final'!AD113)</f>
        <v/>
      </c>
      <c r="M110" s="357" t="str">
        <f>IF('Mapa final'!P113="","",'Mapa final'!P113)</f>
        <v/>
      </c>
      <c r="N110" s="428"/>
      <c r="O110" s="428"/>
      <c r="P110" s="428"/>
      <c r="Q110" s="429"/>
    </row>
    <row r="111" spans="1:17" ht="43.5" customHeight="1" x14ac:dyDescent="0.25">
      <c r="A111" s="118" t="s">
        <v>643</v>
      </c>
      <c r="B111" s="725"/>
      <c r="C111" s="727"/>
      <c r="D111" s="729"/>
      <c r="E111" s="727"/>
      <c r="F111" s="731"/>
      <c r="G111" s="731"/>
      <c r="H111" s="733"/>
      <c r="I111" s="448" t="str">
        <f>IF('Mapa final'!Y114="","",'Mapa final'!Y114)</f>
        <v/>
      </c>
      <c r="J111" s="448" t="str">
        <f>IF('Mapa final'!AA114="","",'Mapa final'!AA114)</f>
        <v/>
      </c>
      <c r="K111" s="448" t="str">
        <f t="shared" si="1"/>
        <v/>
      </c>
      <c r="L111" s="448" t="str">
        <f>IF('Mapa final'!AD114="","",'Mapa final'!AD114)</f>
        <v/>
      </c>
      <c r="M111" s="357" t="str">
        <f>IF('Mapa final'!P114="","",'Mapa final'!P114)</f>
        <v/>
      </c>
      <c r="N111" s="428"/>
      <c r="O111" s="428"/>
      <c r="P111" s="428"/>
      <c r="Q111" s="429"/>
    </row>
    <row r="112" spans="1:17" ht="43.5" customHeight="1" x14ac:dyDescent="0.25">
      <c r="A112" s="118" t="s">
        <v>644</v>
      </c>
      <c r="B112" s="725"/>
      <c r="C112" s="727"/>
      <c r="D112" s="729"/>
      <c r="E112" s="727"/>
      <c r="F112" s="731"/>
      <c r="G112" s="731"/>
      <c r="H112" s="733"/>
      <c r="I112" s="448" t="str">
        <f>IF('Mapa final'!Y115="","",'Mapa final'!Y115)</f>
        <v/>
      </c>
      <c r="J112" s="448" t="str">
        <f>IF('Mapa final'!AA115="","",'Mapa final'!AA115)</f>
        <v/>
      </c>
      <c r="K112" s="448" t="str">
        <f t="shared" si="1"/>
        <v/>
      </c>
      <c r="L112" s="448" t="str">
        <f>IF('Mapa final'!AD115="","",'Mapa final'!AD115)</f>
        <v/>
      </c>
      <c r="M112" s="357" t="str">
        <f>IF('Mapa final'!P115="","",'Mapa final'!P115)</f>
        <v/>
      </c>
      <c r="N112" s="428"/>
      <c r="O112" s="428"/>
      <c r="P112" s="428"/>
      <c r="Q112" s="429"/>
    </row>
    <row r="113" spans="1:17" ht="43.5" customHeight="1" x14ac:dyDescent="0.25">
      <c r="A113" s="118" t="s">
        <v>645</v>
      </c>
      <c r="B113" s="725"/>
      <c r="C113" s="727"/>
      <c r="D113" s="729"/>
      <c r="E113" s="727"/>
      <c r="F113" s="731"/>
      <c r="G113" s="731"/>
      <c r="H113" s="733"/>
      <c r="I113" s="448" t="str">
        <f>IF('Mapa final'!Y116="","",'Mapa final'!Y116)</f>
        <v/>
      </c>
      <c r="J113" s="448" t="str">
        <f>IF('Mapa final'!AA116="","",'Mapa final'!AA116)</f>
        <v/>
      </c>
      <c r="K113" s="448" t="str">
        <f t="shared" si="1"/>
        <v/>
      </c>
      <c r="L113" s="448" t="str">
        <f>IF('Mapa final'!AD116="","",'Mapa final'!AD116)</f>
        <v/>
      </c>
      <c r="M113" s="357" t="str">
        <f>IF('Mapa final'!P116="","",'Mapa final'!P116)</f>
        <v/>
      </c>
      <c r="N113" s="428"/>
      <c r="O113" s="428"/>
      <c r="P113" s="428"/>
      <c r="Q113" s="429"/>
    </row>
    <row r="114" spans="1:17" ht="43.5" customHeight="1" x14ac:dyDescent="0.25">
      <c r="A114" s="118" t="s">
        <v>646</v>
      </c>
      <c r="B114" s="725"/>
      <c r="C114" s="727"/>
      <c r="D114" s="729"/>
      <c r="E114" s="727"/>
      <c r="F114" s="731"/>
      <c r="G114" s="731"/>
      <c r="H114" s="733"/>
      <c r="I114" s="448" t="str">
        <f>IF('Mapa final'!Y117="","",'Mapa final'!Y117)</f>
        <v/>
      </c>
      <c r="J114" s="448" t="str">
        <f>IF('Mapa final'!AA117="","",'Mapa final'!AA117)</f>
        <v/>
      </c>
      <c r="K114" s="448" t="str">
        <f t="shared" si="1"/>
        <v/>
      </c>
      <c r="L114" s="448" t="str">
        <f>IF('Mapa final'!AD117="","",'Mapa final'!AD117)</f>
        <v/>
      </c>
      <c r="M114" s="357" t="str">
        <f>IF('Mapa final'!P117="","",'Mapa final'!P117)</f>
        <v/>
      </c>
      <c r="N114" s="428"/>
      <c r="O114" s="428"/>
      <c r="P114" s="428"/>
      <c r="Q114" s="429"/>
    </row>
    <row r="115" spans="1:17" ht="43.5" customHeight="1" x14ac:dyDescent="0.25">
      <c r="A115" s="118" t="s">
        <v>647</v>
      </c>
      <c r="B115" s="724"/>
      <c r="C115" s="726" t="str">
        <f>IF('Mapa final'!E118="","",'Mapa final'!E118)</f>
        <v/>
      </c>
      <c r="D115" s="728"/>
      <c r="E115" s="726" t="str">
        <f>IF('Mapa final'!D118="","",'Mapa final'!D118)</f>
        <v/>
      </c>
      <c r="F115" s="731" t="str">
        <f>IF('Mapa final'!H118="","",'Mapa final'!H118)</f>
        <v/>
      </c>
      <c r="G115" s="731" t="str">
        <f>IF('Mapa final'!L118="","",'Mapa final'!L118)</f>
        <v/>
      </c>
      <c r="H115" s="73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8" t="str">
        <f>IF('Mapa final'!Y118="","",'Mapa final'!Y118)</f>
        <v/>
      </c>
      <c r="J115" s="448" t="str">
        <f>IF('Mapa final'!AA118="","",'Mapa final'!AA118)</f>
        <v/>
      </c>
      <c r="K115" s="448" t="str">
        <f t="shared" si="1"/>
        <v/>
      </c>
      <c r="L115" s="448" t="str">
        <f>IF('Mapa final'!AD118="","",'Mapa final'!AD118)</f>
        <v/>
      </c>
      <c r="M115" s="357" t="str">
        <f>IF('Mapa final'!P118="","",'Mapa final'!P118)</f>
        <v/>
      </c>
      <c r="N115" s="428"/>
      <c r="O115" s="428"/>
      <c r="P115" s="428"/>
      <c r="Q115" s="429"/>
    </row>
    <row r="116" spans="1:17" ht="43.5" customHeight="1" x14ac:dyDescent="0.25">
      <c r="A116" s="118" t="s">
        <v>648</v>
      </c>
      <c r="B116" s="725"/>
      <c r="C116" s="727"/>
      <c r="D116" s="729"/>
      <c r="E116" s="727"/>
      <c r="F116" s="731"/>
      <c r="G116" s="731"/>
      <c r="H116" s="733"/>
      <c r="I116" s="448" t="str">
        <f>IF('Mapa final'!Y119="","",'Mapa final'!Y119)</f>
        <v/>
      </c>
      <c r="J116" s="448" t="str">
        <f>IF('Mapa final'!AA119="","",'Mapa final'!AA119)</f>
        <v/>
      </c>
      <c r="K116" s="448" t="str">
        <f t="shared" si="1"/>
        <v/>
      </c>
      <c r="L116" s="448" t="str">
        <f>IF('Mapa final'!AD119="","",'Mapa final'!AD119)</f>
        <v/>
      </c>
      <c r="M116" s="357" t="str">
        <f>IF('Mapa final'!P119="","",'Mapa final'!P119)</f>
        <v/>
      </c>
      <c r="N116" s="428"/>
      <c r="O116" s="428"/>
      <c r="P116" s="428"/>
      <c r="Q116" s="429"/>
    </row>
    <row r="117" spans="1:17" ht="43.5" customHeight="1" x14ac:dyDescent="0.25">
      <c r="A117" s="118" t="s">
        <v>649</v>
      </c>
      <c r="B117" s="725"/>
      <c r="C117" s="727"/>
      <c r="D117" s="729"/>
      <c r="E117" s="727"/>
      <c r="F117" s="731"/>
      <c r="G117" s="731"/>
      <c r="H117" s="733"/>
      <c r="I117" s="448" t="str">
        <f>IF('Mapa final'!Y120="","",'Mapa final'!Y120)</f>
        <v/>
      </c>
      <c r="J117" s="448" t="str">
        <f>IF('Mapa final'!AA120="","",'Mapa final'!AA120)</f>
        <v/>
      </c>
      <c r="K117" s="448" t="str">
        <f t="shared" si="1"/>
        <v/>
      </c>
      <c r="L117" s="448" t="str">
        <f>IF('Mapa final'!AD120="","",'Mapa final'!AD120)</f>
        <v/>
      </c>
      <c r="M117" s="357" t="str">
        <f>IF('Mapa final'!P120="","",'Mapa final'!P120)</f>
        <v/>
      </c>
      <c r="N117" s="428"/>
      <c r="O117" s="428"/>
      <c r="P117" s="428"/>
      <c r="Q117" s="429"/>
    </row>
    <row r="118" spans="1:17" ht="43.5" customHeight="1" x14ac:dyDescent="0.25">
      <c r="A118" s="118" t="s">
        <v>650</v>
      </c>
      <c r="B118" s="725"/>
      <c r="C118" s="727"/>
      <c r="D118" s="729"/>
      <c r="E118" s="727"/>
      <c r="F118" s="731"/>
      <c r="G118" s="731"/>
      <c r="H118" s="733"/>
      <c r="I118" s="448" t="str">
        <f>IF('Mapa final'!Y121="","",'Mapa final'!Y121)</f>
        <v/>
      </c>
      <c r="J118" s="448" t="str">
        <f>IF('Mapa final'!AA121="","",'Mapa final'!AA121)</f>
        <v/>
      </c>
      <c r="K118" s="448" t="str">
        <f t="shared" si="1"/>
        <v/>
      </c>
      <c r="L118" s="448" t="str">
        <f>IF('Mapa final'!AD121="","",'Mapa final'!AD121)</f>
        <v/>
      </c>
      <c r="M118" s="357" t="str">
        <f>IF('Mapa final'!P121="","",'Mapa final'!P121)</f>
        <v/>
      </c>
      <c r="N118" s="428"/>
      <c r="O118" s="428"/>
      <c r="P118" s="428"/>
      <c r="Q118" s="429"/>
    </row>
    <row r="119" spans="1:17" ht="43.5" customHeight="1" x14ac:dyDescent="0.25">
      <c r="A119" s="118" t="s">
        <v>651</v>
      </c>
      <c r="B119" s="725"/>
      <c r="C119" s="727"/>
      <c r="D119" s="729"/>
      <c r="E119" s="727"/>
      <c r="F119" s="731"/>
      <c r="G119" s="731"/>
      <c r="H119" s="733"/>
      <c r="I119" s="448" t="str">
        <f>IF('Mapa final'!Y122="","",'Mapa final'!Y122)</f>
        <v/>
      </c>
      <c r="J119" s="448" t="str">
        <f>IF('Mapa final'!AA122="","",'Mapa final'!AA122)</f>
        <v/>
      </c>
      <c r="K119" s="448" t="str">
        <f t="shared" si="1"/>
        <v/>
      </c>
      <c r="L119" s="448" t="str">
        <f>IF('Mapa final'!AD122="","",'Mapa final'!AD122)</f>
        <v/>
      </c>
      <c r="M119" s="357" t="str">
        <f>IF('Mapa final'!P122="","",'Mapa final'!P122)</f>
        <v/>
      </c>
      <c r="N119" s="428"/>
      <c r="O119" s="428"/>
      <c r="P119" s="428"/>
      <c r="Q119" s="429"/>
    </row>
    <row r="120" spans="1:17" ht="43.5" customHeight="1" x14ac:dyDescent="0.25">
      <c r="A120" s="118" t="s">
        <v>652</v>
      </c>
      <c r="B120" s="725"/>
      <c r="C120" s="727"/>
      <c r="D120" s="729"/>
      <c r="E120" s="727"/>
      <c r="F120" s="731"/>
      <c r="G120" s="731"/>
      <c r="H120" s="733"/>
      <c r="I120" s="448" t="str">
        <f>IF('Mapa final'!Y123="","",'Mapa final'!Y123)</f>
        <v/>
      </c>
      <c r="J120" s="448" t="str">
        <f>IF('Mapa final'!AA123="","",'Mapa final'!AA123)</f>
        <v/>
      </c>
      <c r="K120" s="448" t="str">
        <f t="shared" si="1"/>
        <v/>
      </c>
      <c r="L120" s="448" t="str">
        <f>IF('Mapa final'!AD123="","",'Mapa final'!AD123)</f>
        <v/>
      </c>
      <c r="M120" s="357" t="str">
        <f>IF('Mapa final'!P123="","",'Mapa final'!P123)</f>
        <v/>
      </c>
      <c r="N120" s="428"/>
      <c r="O120" s="428"/>
      <c r="P120" s="428"/>
      <c r="Q120" s="429"/>
    </row>
    <row r="121" spans="1:17" ht="43.5" customHeight="1" x14ac:dyDescent="0.25">
      <c r="A121" s="118" t="s">
        <v>653</v>
      </c>
      <c r="B121" s="724"/>
      <c r="C121" s="726" t="str">
        <f>IF('Mapa final'!E124="","",'Mapa final'!E124)</f>
        <v/>
      </c>
      <c r="D121" s="728"/>
      <c r="E121" s="726" t="str">
        <f>IF('Mapa final'!D124="","",'Mapa final'!D124)</f>
        <v/>
      </c>
      <c r="F121" s="731" t="str">
        <f>IF('Mapa final'!H124="","",'Mapa final'!H124)</f>
        <v/>
      </c>
      <c r="G121" s="731" t="str">
        <f>IF('Mapa final'!L124="","",'Mapa final'!L124)</f>
        <v/>
      </c>
      <c r="H121" s="73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8" t="str">
        <f>IF('Mapa final'!Y124="","",'Mapa final'!Y124)</f>
        <v/>
      </c>
      <c r="J121" s="448" t="str">
        <f>IF('Mapa final'!AA124="","",'Mapa final'!AA124)</f>
        <v/>
      </c>
      <c r="K121" s="448" t="str">
        <f t="shared" si="1"/>
        <v/>
      </c>
      <c r="L121" s="448" t="str">
        <f>IF('Mapa final'!AD124="","",'Mapa final'!AD124)</f>
        <v/>
      </c>
      <c r="M121" s="357" t="str">
        <f>IF('Mapa final'!P124="","",'Mapa final'!P124)</f>
        <v/>
      </c>
      <c r="N121" s="428"/>
      <c r="O121" s="428"/>
      <c r="P121" s="428"/>
      <c r="Q121" s="429"/>
    </row>
    <row r="122" spans="1:17" ht="43.5" customHeight="1" x14ac:dyDescent="0.25">
      <c r="A122" s="118" t="s">
        <v>654</v>
      </c>
      <c r="B122" s="725"/>
      <c r="C122" s="727"/>
      <c r="D122" s="729"/>
      <c r="E122" s="727"/>
      <c r="F122" s="731"/>
      <c r="G122" s="731"/>
      <c r="H122" s="733"/>
      <c r="I122" s="448" t="str">
        <f>IF('Mapa final'!Y125="","",'Mapa final'!Y125)</f>
        <v/>
      </c>
      <c r="J122" s="448" t="str">
        <f>IF('Mapa final'!AA125="","",'Mapa final'!AA125)</f>
        <v/>
      </c>
      <c r="K122" s="448" t="str">
        <f t="shared" si="1"/>
        <v/>
      </c>
      <c r="L122" s="448" t="str">
        <f>IF('Mapa final'!AD125="","",'Mapa final'!AD125)</f>
        <v/>
      </c>
      <c r="M122" s="357" t="str">
        <f>IF('Mapa final'!P125="","",'Mapa final'!P125)</f>
        <v/>
      </c>
      <c r="N122" s="428"/>
      <c r="O122" s="428"/>
      <c r="P122" s="428"/>
      <c r="Q122" s="429"/>
    </row>
    <row r="123" spans="1:17" ht="43.5" customHeight="1" x14ac:dyDescent="0.25">
      <c r="A123" s="118" t="s">
        <v>655</v>
      </c>
      <c r="B123" s="725"/>
      <c r="C123" s="727"/>
      <c r="D123" s="729"/>
      <c r="E123" s="727"/>
      <c r="F123" s="731"/>
      <c r="G123" s="731"/>
      <c r="H123" s="733"/>
      <c r="I123" s="448" t="str">
        <f>IF('Mapa final'!Y126="","",'Mapa final'!Y126)</f>
        <v/>
      </c>
      <c r="J123" s="448" t="str">
        <f>IF('Mapa final'!AA126="","",'Mapa final'!AA126)</f>
        <v/>
      </c>
      <c r="K123" s="448" t="str">
        <f t="shared" si="1"/>
        <v/>
      </c>
      <c r="L123" s="448" t="str">
        <f>IF('Mapa final'!AD126="","",'Mapa final'!AD126)</f>
        <v/>
      </c>
      <c r="M123" s="357" t="str">
        <f>IF('Mapa final'!P126="","",'Mapa final'!P126)</f>
        <v/>
      </c>
      <c r="N123" s="428"/>
      <c r="O123" s="428"/>
      <c r="P123" s="428"/>
      <c r="Q123" s="429"/>
    </row>
    <row r="124" spans="1:17" ht="43.5" customHeight="1" x14ac:dyDescent="0.25">
      <c r="A124" s="118" t="s">
        <v>656</v>
      </c>
      <c r="B124" s="725"/>
      <c r="C124" s="727"/>
      <c r="D124" s="729"/>
      <c r="E124" s="727"/>
      <c r="F124" s="731"/>
      <c r="G124" s="731"/>
      <c r="H124" s="733"/>
      <c r="I124" s="448" t="str">
        <f>IF('Mapa final'!Y127="","",'Mapa final'!Y127)</f>
        <v/>
      </c>
      <c r="J124" s="448" t="str">
        <f>IF('Mapa final'!AA127="","",'Mapa final'!AA127)</f>
        <v/>
      </c>
      <c r="K124" s="448" t="str">
        <f t="shared" si="1"/>
        <v/>
      </c>
      <c r="L124" s="448" t="str">
        <f>IF('Mapa final'!AD127="","",'Mapa final'!AD127)</f>
        <v/>
      </c>
      <c r="M124" s="357" t="str">
        <f>IF('Mapa final'!P127="","",'Mapa final'!P127)</f>
        <v/>
      </c>
      <c r="N124" s="428"/>
      <c r="O124" s="428"/>
      <c r="P124" s="428"/>
      <c r="Q124" s="429"/>
    </row>
    <row r="125" spans="1:17" ht="43.5" customHeight="1" x14ac:dyDescent="0.25">
      <c r="A125" s="118" t="s">
        <v>657</v>
      </c>
      <c r="B125" s="725"/>
      <c r="C125" s="727"/>
      <c r="D125" s="729"/>
      <c r="E125" s="727"/>
      <c r="F125" s="731"/>
      <c r="G125" s="731"/>
      <c r="H125" s="733"/>
      <c r="I125" s="448" t="str">
        <f>IF('Mapa final'!Y128="","",'Mapa final'!Y128)</f>
        <v/>
      </c>
      <c r="J125" s="448" t="str">
        <f>IF('Mapa final'!AA128="","",'Mapa final'!AA128)</f>
        <v/>
      </c>
      <c r="K125" s="448" t="str">
        <f t="shared" si="1"/>
        <v/>
      </c>
      <c r="L125" s="448" t="str">
        <f>IF('Mapa final'!AD128="","",'Mapa final'!AD128)</f>
        <v/>
      </c>
      <c r="M125" s="357" t="str">
        <f>IF('Mapa final'!P128="","",'Mapa final'!P128)</f>
        <v/>
      </c>
      <c r="N125" s="428"/>
      <c r="O125" s="428"/>
      <c r="P125" s="428"/>
      <c r="Q125" s="429"/>
    </row>
    <row r="126" spans="1:17" ht="43.5" customHeight="1" x14ac:dyDescent="0.25">
      <c r="A126" s="118" t="s">
        <v>658</v>
      </c>
      <c r="B126" s="725"/>
      <c r="C126" s="727"/>
      <c r="D126" s="729"/>
      <c r="E126" s="727"/>
      <c r="F126" s="731"/>
      <c r="G126" s="731"/>
      <c r="H126" s="733"/>
      <c r="I126" s="448" t="str">
        <f>IF('Mapa final'!Y129="","",'Mapa final'!Y129)</f>
        <v/>
      </c>
      <c r="J126" s="448" t="str">
        <f>IF('Mapa final'!AA129="","",'Mapa final'!AA129)</f>
        <v/>
      </c>
      <c r="K126" s="448" t="str">
        <f t="shared" si="1"/>
        <v/>
      </c>
      <c r="L126" s="448" t="str">
        <f>IF('Mapa final'!AD129="","",'Mapa final'!AD129)</f>
        <v/>
      </c>
      <c r="M126" s="357" t="str">
        <f>IF('Mapa final'!P129="","",'Mapa final'!P129)</f>
        <v/>
      </c>
      <c r="N126" s="428"/>
      <c r="O126" s="428"/>
      <c r="P126" s="428"/>
      <c r="Q126" s="429"/>
    </row>
    <row r="127" spans="1:17" ht="43.5" customHeight="1" x14ac:dyDescent="0.25">
      <c r="A127" s="118" t="s">
        <v>659</v>
      </c>
      <c r="B127" s="724"/>
      <c r="C127" s="726" t="str">
        <f>IF('Mapa final'!E130="","",'Mapa final'!E130)</f>
        <v/>
      </c>
      <c r="D127" s="728"/>
      <c r="E127" s="726" t="str">
        <f>IF('Mapa final'!D130="","",'Mapa final'!D130)</f>
        <v/>
      </c>
      <c r="F127" s="731" t="str">
        <f>IF('Mapa final'!H130="","",'Mapa final'!H130)</f>
        <v/>
      </c>
      <c r="G127" s="731" t="str">
        <f>IF('Mapa final'!L130="","",'Mapa final'!L130)</f>
        <v/>
      </c>
      <c r="H127" s="73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8" t="str">
        <f>IF('Mapa final'!Y130="","",'Mapa final'!Y130)</f>
        <v/>
      </c>
      <c r="J127" s="448" t="str">
        <f>IF('Mapa final'!AA130="","",'Mapa final'!AA130)</f>
        <v/>
      </c>
      <c r="K127" s="448" t="str">
        <f t="shared" si="1"/>
        <v/>
      </c>
      <c r="L127" s="448" t="str">
        <f>IF('Mapa final'!AD130="","",'Mapa final'!AD130)</f>
        <v/>
      </c>
      <c r="M127" s="357" t="str">
        <f>IF('Mapa final'!P130="","",'Mapa final'!P130)</f>
        <v/>
      </c>
      <c r="N127" s="428"/>
      <c r="O127" s="428"/>
      <c r="P127" s="428"/>
      <c r="Q127" s="429"/>
    </row>
    <row r="128" spans="1:17" ht="43.5" customHeight="1" x14ac:dyDescent="0.25">
      <c r="A128" s="118" t="s">
        <v>660</v>
      </c>
      <c r="B128" s="725"/>
      <c r="C128" s="727"/>
      <c r="D128" s="729"/>
      <c r="E128" s="727"/>
      <c r="F128" s="731"/>
      <c r="G128" s="731"/>
      <c r="H128" s="733"/>
      <c r="I128" s="448" t="str">
        <f>IF('Mapa final'!Y131="","",'Mapa final'!Y131)</f>
        <v/>
      </c>
      <c r="J128" s="448" t="str">
        <f>IF('Mapa final'!AA131="","",'Mapa final'!AA131)</f>
        <v/>
      </c>
      <c r="K128" s="448" t="str">
        <f t="shared" si="1"/>
        <v/>
      </c>
      <c r="L128" s="448" t="str">
        <f>IF('Mapa final'!AD131="","",'Mapa final'!AD131)</f>
        <v/>
      </c>
      <c r="M128" s="357" t="str">
        <f>IF('Mapa final'!P131="","",'Mapa final'!P131)</f>
        <v/>
      </c>
      <c r="N128" s="428"/>
      <c r="O128" s="428"/>
      <c r="P128" s="428"/>
      <c r="Q128" s="429"/>
    </row>
    <row r="129" spans="1:17" ht="43.5" customHeight="1" x14ac:dyDescent="0.25">
      <c r="A129" s="118" t="s">
        <v>661</v>
      </c>
      <c r="B129" s="725"/>
      <c r="C129" s="727"/>
      <c r="D129" s="729"/>
      <c r="E129" s="727"/>
      <c r="F129" s="731"/>
      <c r="G129" s="731"/>
      <c r="H129" s="733"/>
      <c r="I129" s="448" t="str">
        <f>IF('Mapa final'!Y132="","",'Mapa final'!Y132)</f>
        <v/>
      </c>
      <c r="J129" s="448" t="str">
        <f>IF('Mapa final'!AA132="","",'Mapa final'!AA132)</f>
        <v/>
      </c>
      <c r="K129" s="448" t="str">
        <f t="shared" si="1"/>
        <v/>
      </c>
      <c r="L129" s="448" t="str">
        <f>IF('Mapa final'!AD132="","",'Mapa final'!AD132)</f>
        <v/>
      </c>
      <c r="M129" s="357" t="str">
        <f>IF('Mapa final'!P132="","",'Mapa final'!P132)</f>
        <v/>
      </c>
      <c r="N129" s="428"/>
      <c r="O129" s="428"/>
      <c r="P129" s="428"/>
      <c r="Q129" s="429"/>
    </row>
    <row r="130" spans="1:17" ht="43.5" customHeight="1" x14ac:dyDescent="0.25">
      <c r="A130" s="118" t="s">
        <v>662</v>
      </c>
      <c r="B130" s="725"/>
      <c r="C130" s="727"/>
      <c r="D130" s="729"/>
      <c r="E130" s="727"/>
      <c r="F130" s="731"/>
      <c r="G130" s="731"/>
      <c r="H130" s="733"/>
      <c r="I130" s="448" t="str">
        <f>IF('Mapa final'!Y133="","",'Mapa final'!Y133)</f>
        <v/>
      </c>
      <c r="J130" s="448" t="str">
        <f>IF('Mapa final'!AA133="","",'Mapa final'!AA133)</f>
        <v/>
      </c>
      <c r="K130" s="448" t="str">
        <f t="shared" si="1"/>
        <v/>
      </c>
      <c r="L130" s="448" t="str">
        <f>IF('Mapa final'!AD133="","",'Mapa final'!AD133)</f>
        <v/>
      </c>
      <c r="M130" s="357" t="str">
        <f>IF('Mapa final'!P133="","",'Mapa final'!P133)</f>
        <v/>
      </c>
      <c r="N130" s="428"/>
      <c r="O130" s="428"/>
      <c r="P130" s="428"/>
      <c r="Q130" s="429"/>
    </row>
    <row r="131" spans="1:17" ht="43.5" customHeight="1" x14ac:dyDescent="0.25">
      <c r="A131" s="118" t="s">
        <v>663</v>
      </c>
      <c r="B131" s="725"/>
      <c r="C131" s="727"/>
      <c r="D131" s="729"/>
      <c r="E131" s="727"/>
      <c r="F131" s="731"/>
      <c r="G131" s="731"/>
      <c r="H131" s="733"/>
      <c r="I131" s="448" t="str">
        <f>IF('Mapa final'!Y134="","",'Mapa final'!Y134)</f>
        <v/>
      </c>
      <c r="J131" s="448" t="str">
        <f>IF('Mapa final'!AA134="","",'Mapa final'!AA134)</f>
        <v/>
      </c>
      <c r="K131" s="448" t="str">
        <f t="shared" si="1"/>
        <v/>
      </c>
      <c r="L131" s="448" t="str">
        <f>IF('Mapa final'!AD134="","",'Mapa final'!AD134)</f>
        <v/>
      </c>
      <c r="M131" s="357" t="str">
        <f>IF('Mapa final'!P134="","",'Mapa final'!P134)</f>
        <v/>
      </c>
      <c r="N131" s="428"/>
      <c r="O131" s="428"/>
      <c r="P131" s="428"/>
      <c r="Q131" s="429"/>
    </row>
    <row r="132" spans="1:17" ht="43.5" customHeight="1" x14ac:dyDescent="0.25">
      <c r="A132" s="118" t="s">
        <v>664</v>
      </c>
      <c r="B132" s="725"/>
      <c r="C132" s="727"/>
      <c r="D132" s="729"/>
      <c r="E132" s="727"/>
      <c r="F132" s="731"/>
      <c r="G132" s="731"/>
      <c r="H132" s="733"/>
      <c r="I132" s="448" t="str">
        <f>IF('Mapa final'!Y135="","",'Mapa final'!Y135)</f>
        <v/>
      </c>
      <c r="J132" s="448" t="str">
        <f>IF('Mapa final'!AA135="","",'Mapa final'!AA135)</f>
        <v/>
      </c>
      <c r="K132" s="448" t="str">
        <f t="shared" si="1"/>
        <v/>
      </c>
      <c r="L132" s="448" t="str">
        <f>IF('Mapa final'!AD135="","",'Mapa final'!AD135)</f>
        <v/>
      </c>
      <c r="M132" s="357" t="str">
        <f>IF('Mapa final'!P135="","",'Mapa final'!P135)</f>
        <v/>
      </c>
      <c r="N132" s="428"/>
      <c r="O132" s="428"/>
      <c r="P132" s="428"/>
      <c r="Q132" s="429"/>
    </row>
    <row r="133" spans="1:17" ht="43.5" customHeight="1" x14ac:dyDescent="0.25">
      <c r="A133" s="118" t="s">
        <v>666</v>
      </c>
      <c r="B133" s="724"/>
      <c r="C133" s="726" t="str">
        <f>IF('Mapa final'!E136="","",'Mapa final'!E136)</f>
        <v/>
      </c>
      <c r="D133" s="728"/>
      <c r="E133" s="726" t="str">
        <f>IF('Mapa final'!D136="","",'Mapa final'!D136)</f>
        <v/>
      </c>
      <c r="F133" s="731" t="str">
        <f>IF('Mapa final'!H136="","",'Mapa final'!H136)</f>
        <v/>
      </c>
      <c r="G133" s="731" t="str">
        <f>IF('Mapa final'!L136="","",'Mapa final'!L136)</f>
        <v/>
      </c>
      <c r="H133" s="73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8" t="str">
        <f>IF('Mapa final'!Y136="","",'Mapa final'!Y136)</f>
        <v/>
      </c>
      <c r="J133" s="448" t="str">
        <f>IF('Mapa final'!AA136="","",'Mapa final'!AA136)</f>
        <v/>
      </c>
      <c r="K133" s="448" t="str">
        <f t="shared" si="1"/>
        <v/>
      </c>
      <c r="L133" s="448" t="str">
        <f>IF('Mapa final'!AD136="","",'Mapa final'!AD136)</f>
        <v/>
      </c>
      <c r="M133" s="357" t="str">
        <f>IF('Mapa final'!P136="","",'Mapa final'!P136)</f>
        <v/>
      </c>
      <c r="N133" s="428"/>
      <c r="O133" s="428"/>
      <c r="P133" s="428"/>
      <c r="Q133" s="429"/>
    </row>
    <row r="134" spans="1:17" ht="43.5" customHeight="1" x14ac:dyDescent="0.25">
      <c r="A134" s="118" t="s">
        <v>665</v>
      </c>
      <c r="B134" s="725"/>
      <c r="C134" s="727"/>
      <c r="D134" s="729"/>
      <c r="E134" s="727"/>
      <c r="F134" s="731"/>
      <c r="G134" s="731"/>
      <c r="H134" s="733"/>
      <c r="I134" s="448" t="str">
        <f>IF('Mapa final'!Y137="","",'Mapa final'!Y137)</f>
        <v/>
      </c>
      <c r="J134" s="448" t="str">
        <f>IF('Mapa final'!AA137="","",'Mapa final'!AA137)</f>
        <v/>
      </c>
      <c r="K134" s="448" t="str">
        <f t="shared" si="1"/>
        <v/>
      </c>
      <c r="L134" s="448" t="str">
        <f>IF('Mapa final'!AD137="","",'Mapa final'!AD137)</f>
        <v/>
      </c>
      <c r="M134" s="357" t="str">
        <f>IF('Mapa final'!P137="","",'Mapa final'!P137)</f>
        <v/>
      </c>
      <c r="N134" s="428"/>
      <c r="O134" s="428"/>
      <c r="P134" s="428"/>
      <c r="Q134" s="429"/>
    </row>
    <row r="135" spans="1:17" ht="43.5" customHeight="1" x14ac:dyDescent="0.25">
      <c r="A135" s="118" t="s">
        <v>667</v>
      </c>
      <c r="B135" s="725"/>
      <c r="C135" s="727"/>
      <c r="D135" s="729"/>
      <c r="E135" s="727"/>
      <c r="F135" s="731"/>
      <c r="G135" s="731"/>
      <c r="H135" s="733"/>
      <c r="I135" s="448" t="str">
        <f>IF('Mapa final'!Y138="","",'Mapa final'!Y138)</f>
        <v/>
      </c>
      <c r="J135" s="448" t="str">
        <f>IF('Mapa final'!AA138="","",'Mapa final'!AA138)</f>
        <v/>
      </c>
      <c r="K135" s="448" t="str">
        <f t="shared" si="1"/>
        <v/>
      </c>
      <c r="L135" s="448" t="str">
        <f>IF('Mapa final'!AD138="","",'Mapa final'!AD138)</f>
        <v/>
      </c>
      <c r="M135" s="357" t="str">
        <f>IF('Mapa final'!P138="","",'Mapa final'!P138)</f>
        <v/>
      </c>
      <c r="N135" s="428"/>
      <c r="O135" s="428"/>
      <c r="P135" s="428"/>
      <c r="Q135" s="429"/>
    </row>
    <row r="136" spans="1:17" ht="43.5" customHeight="1" x14ac:dyDescent="0.25">
      <c r="A136" s="118" t="s">
        <v>668</v>
      </c>
      <c r="B136" s="725"/>
      <c r="C136" s="727"/>
      <c r="D136" s="729"/>
      <c r="E136" s="727"/>
      <c r="F136" s="731"/>
      <c r="G136" s="731"/>
      <c r="H136" s="733"/>
      <c r="I136" s="448" t="str">
        <f>IF('Mapa final'!Y139="","",'Mapa final'!Y139)</f>
        <v/>
      </c>
      <c r="J136" s="448" t="str">
        <f>IF('Mapa final'!AA139="","",'Mapa final'!AA139)</f>
        <v/>
      </c>
      <c r="K136" s="44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8" t="str">
        <f>IF('Mapa final'!AD139="","",'Mapa final'!AD139)</f>
        <v/>
      </c>
      <c r="M136" s="357" t="str">
        <f>IF('Mapa final'!P139="","",'Mapa final'!P139)</f>
        <v/>
      </c>
      <c r="N136" s="428"/>
      <c r="O136" s="428"/>
      <c r="P136" s="428"/>
      <c r="Q136" s="429"/>
    </row>
    <row r="137" spans="1:17" ht="43.5" customHeight="1" x14ac:dyDescent="0.25">
      <c r="A137" s="118" t="s">
        <v>669</v>
      </c>
      <c r="B137" s="725"/>
      <c r="C137" s="727"/>
      <c r="D137" s="729"/>
      <c r="E137" s="727"/>
      <c r="F137" s="731"/>
      <c r="G137" s="731"/>
      <c r="H137" s="733"/>
      <c r="I137" s="448" t="str">
        <f>IF('Mapa final'!Y140="","",'Mapa final'!Y140)</f>
        <v/>
      </c>
      <c r="J137" s="448" t="str">
        <f>IF('Mapa final'!AA140="","",'Mapa final'!AA140)</f>
        <v/>
      </c>
      <c r="K137" s="448" t="str">
        <f t="shared" si="2"/>
        <v/>
      </c>
      <c r="L137" s="448" t="str">
        <f>IF('Mapa final'!AD140="","",'Mapa final'!AD140)</f>
        <v/>
      </c>
      <c r="M137" s="357" t="str">
        <f>IF('Mapa final'!P140="","",'Mapa final'!P140)</f>
        <v/>
      </c>
      <c r="N137" s="428"/>
      <c r="O137" s="428"/>
      <c r="P137" s="428"/>
      <c r="Q137" s="429"/>
    </row>
    <row r="138" spans="1:17" ht="43.5" customHeight="1" x14ac:dyDescent="0.25">
      <c r="A138" s="118" t="s">
        <v>670</v>
      </c>
      <c r="B138" s="725"/>
      <c r="C138" s="727"/>
      <c r="D138" s="729"/>
      <c r="E138" s="727"/>
      <c r="F138" s="731"/>
      <c r="G138" s="731"/>
      <c r="H138" s="733"/>
      <c r="I138" s="448" t="str">
        <f>IF('Mapa final'!Y141="","",'Mapa final'!Y141)</f>
        <v/>
      </c>
      <c r="J138" s="448" t="str">
        <f>IF('Mapa final'!AA141="","",'Mapa final'!AA141)</f>
        <v/>
      </c>
      <c r="K138" s="448" t="str">
        <f t="shared" si="2"/>
        <v/>
      </c>
      <c r="L138" s="448" t="str">
        <f>IF('Mapa final'!AD141="","",'Mapa final'!AD141)</f>
        <v/>
      </c>
      <c r="M138" s="357" t="str">
        <f>IF('Mapa final'!P141="","",'Mapa final'!P141)</f>
        <v/>
      </c>
      <c r="N138" s="428"/>
      <c r="O138" s="428"/>
      <c r="P138" s="428"/>
      <c r="Q138" s="429"/>
    </row>
    <row r="139" spans="1:17" ht="43.5" customHeight="1" x14ac:dyDescent="0.25">
      <c r="A139" s="118" t="s">
        <v>671</v>
      </c>
      <c r="B139" s="724"/>
      <c r="C139" s="726" t="str">
        <f>IF('Mapa final'!E142="","",'Mapa final'!E142)</f>
        <v/>
      </c>
      <c r="D139" s="728"/>
      <c r="E139" s="726" t="str">
        <f>IF('Mapa final'!D142="","",'Mapa final'!D142)</f>
        <v/>
      </c>
      <c r="F139" s="731" t="str">
        <f>IF('Mapa final'!H142="","",'Mapa final'!H142)</f>
        <v/>
      </c>
      <c r="G139" s="731" t="str">
        <f>IF('Mapa final'!L142="","",'Mapa final'!L142)</f>
        <v/>
      </c>
      <c r="H139" s="73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8" t="str">
        <f>IF('Mapa final'!Y142="","",'Mapa final'!Y142)</f>
        <v/>
      </c>
      <c r="J139" s="448" t="str">
        <f>IF('Mapa final'!AA142="","",'Mapa final'!AA142)</f>
        <v/>
      </c>
      <c r="K139" s="448" t="str">
        <f t="shared" si="2"/>
        <v/>
      </c>
      <c r="L139" s="448" t="str">
        <f>IF('Mapa final'!AD142="","",'Mapa final'!AD142)</f>
        <v/>
      </c>
      <c r="M139" s="357" t="str">
        <f>IF('Mapa final'!P142="","",'Mapa final'!P142)</f>
        <v/>
      </c>
      <c r="N139" s="428"/>
      <c r="O139" s="428"/>
      <c r="P139" s="428"/>
      <c r="Q139" s="429"/>
    </row>
    <row r="140" spans="1:17" ht="43.5" customHeight="1" x14ac:dyDescent="0.25">
      <c r="A140" s="118" t="s">
        <v>672</v>
      </c>
      <c r="B140" s="725"/>
      <c r="C140" s="727"/>
      <c r="D140" s="729"/>
      <c r="E140" s="727"/>
      <c r="F140" s="731"/>
      <c r="G140" s="731"/>
      <c r="H140" s="733"/>
      <c r="I140" s="448" t="str">
        <f>IF('Mapa final'!Y143="","",'Mapa final'!Y143)</f>
        <v/>
      </c>
      <c r="J140" s="448" t="str">
        <f>IF('Mapa final'!AA143="","",'Mapa final'!AA143)</f>
        <v/>
      </c>
      <c r="K140" s="448" t="str">
        <f t="shared" si="2"/>
        <v/>
      </c>
      <c r="L140" s="448" t="str">
        <f>IF('Mapa final'!AD143="","",'Mapa final'!AD143)</f>
        <v/>
      </c>
      <c r="M140" s="357" t="str">
        <f>IF('Mapa final'!P143="","",'Mapa final'!P143)</f>
        <v/>
      </c>
      <c r="N140" s="428"/>
      <c r="O140" s="428"/>
      <c r="P140" s="428"/>
      <c r="Q140" s="429"/>
    </row>
    <row r="141" spans="1:17" ht="43.5" customHeight="1" x14ac:dyDescent="0.25">
      <c r="A141" s="118" t="s">
        <v>673</v>
      </c>
      <c r="B141" s="725"/>
      <c r="C141" s="727"/>
      <c r="D141" s="729"/>
      <c r="E141" s="727"/>
      <c r="F141" s="731"/>
      <c r="G141" s="731"/>
      <c r="H141" s="733"/>
      <c r="I141" s="448" t="str">
        <f>IF('Mapa final'!Y144="","",'Mapa final'!Y144)</f>
        <v/>
      </c>
      <c r="J141" s="448" t="str">
        <f>IF('Mapa final'!AA144="","",'Mapa final'!AA144)</f>
        <v/>
      </c>
      <c r="K141" s="448" t="str">
        <f t="shared" si="2"/>
        <v/>
      </c>
      <c r="L141" s="448" t="str">
        <f>IF('Mapa final'!AD144="","",'Mapa final'!AD144)</f>
        <v/>
      </c>
      <c r="M141" s="357" t="str">
        <f>IF('Mapa final'!P144="","",'Mapa final'!P144)</f>
        <v/>
      </c>
      <c r="N141" s="428"/>
      <c r="O141" s="428"/>
      <c r="P141" s="428"/>
      <c r="Q141" s="429"/>
    </row>
    <row r="142" spans="1:17" ht="43.5" customHeight="1" x14ac:dyDescent="0.25">
      <c r="A142" s="118" t="s">
        <v>674</v>
      </c>
      <c r="B142" s="725"/>
      <c r="C142" s="727"/>
      <c r="D142" s="729"/>
      <c r="E142" s="727"/>
      <c r="F142" s="731"/>
      <c r="G142" s="731"/>
      <c r="H142" s="733"/>
      <c r="I142" s="448" t="str">
        <f>IF('Mapa final'!Y145="","",'Mapa final'!Y145)</f>
        <v/>
      </c>
      <c r="J142" s="448" t="str">
        <f>IF('Mapa final'!AA145="","",'Mapa final'!AA145)</f>
        <v/>
      </c>
      <c r="K142" s="448" t="str">
        <f t="shared" si="2"/>
        <v/>
      </c>
      <c r="L142" s="448" t="str">
        <f>IF('Mapa final'!AD145="","",'Mapa final'!AD145)</f>
        <v/>
      </c>
      <c r="M142" s="357" t="str">
        <f>IF('Mapa final'!P145="","",'Mapa final'!P145)</f>
        <v/>
      </c>
      <c r="N142" s="428"/>
      <c r="O142" s="428"/>
      <c r="P142" s="428"/>
      <c r="Q142" s="429"/>
    </row>
    <row r="143" spans="1:17" ht="43.5" customHeight="1" x14ac:dyDescent="0.25">
      <c r="A143" s="118" t="s">
        <v>675</v>
      </c>
      <c r="B143" s="725"/>
      <c r="C143" s="727"/>
      <c r="D143" s="729"/>
      <c r="E143" s="727"/>
      <c r="F143" s="731"/>
      <c r="G143" s="731"/>
      <c r="H143" s="733"/>
      <c r="I143" s="448" t="str">
        <f>IF('Mapa final'!Y146="","",'Mapa final'!Y146)</f>
        <v/>
      </c>
      <c r="J143" s="448" t="str">
        <f>IF('Mapa final'!AA146="","",'Mapa final'!AA146)</f>
        <v/>
      </c>
      <c r="K143" s="448" t="str">
        <f t="shared" si="2"/>
        <v/>
      </c>
      <c r="L143" s="448" t="str">
        <f>IF('Mapa final'!AD146="","",'Mapa final'!AD146)</f>
        <v/>
      </c>
      <c r="M143" s="357" t="str">
        <f>IF('Mapa final'!P146="","",'Mapa final'!P146)</f>
        <v/>
      </c>
      <c r="N143" s="428"/>
      <c r="O143" s="428"/>
      <c r="P143" s="428"/>
      <c r="Q143" s="429"/>
    </row>
    <row r="144" spans="1:17" ht="43.5" customHeight="1" x14ac:dyDescent="0.25">
      <c r="A144" s="118" t="s">
        <v>676</v>
      </c>
      <c r="B144" s="725"/>
      <c r="C144" s="727"/>
      <c r="D144" s="729"/>
      <c r="E144" s="727"/>
      <c r="F144" s="731"/>
      <c r="G144" s="731"/>
      <c r="H144" s="733"/>
      <c r="I144" s="448" t="str">
        <f>IF('Mapa final'!Y147="","",'Mapa final'!Y147)</f>
        <v/>
      </c>
      <c r="J144" s="448" t="str">
        <f>IF('Mapa final'!AA147="","",'Mapa final'!AA147)</f>
        <v/>
      </c>
      <c r="K144" s="448" t="str">
        <f t="shared" si="2"/>
        <v/>
      </c>
      <c r="L144" s="448" t="str">
        <f>IF('Mapa final'!AD147="","",'Mapa final'!AD147)</f>
        <v/>
      </c>
      <c r="M144" s="357" t="str">
        <f>IF('Mapa final'!P147="","",'Mapa final'!P147)</f>
        <v/>
      </c>
      <c r="N144" s="428"/>
      <c r="O144" s="428"/>
      <c r="P144" s="428"/>
      <c r="Q144" s="429"/>
    </row>
    <row r="145" spans="1:17" ht="43.5" customHeight="1" x14ac:dyDescent="0.25">
      <c r="A145" s="118" t="s">
        <v>677</v>
      </c>
      <c r="B145" s="724"/>
      <c r="C145" s="726" t="str">
        <f>IF('Mapa final'!E148="","",'Mapa final'!E148)</f>
        <v/>
      </c>
      <c r="D145" s="728"/>
      <c r="E145" s="726" t="str">
        <f>IF('Mapa final'!D148="","",'Mapa final'!D148)</f>
        <v/>
      </c>
      <c r="F145" s="731" t="str">
        <f>IF('Mapa final'!H148="","",'Mapa final'!H148)</f>
        <v/>
      </c>
      <c r="G145" s="731" t="str">
        <f>IF('Mapa final'!L148="","",'Mapa final'!L148)</f>
        <v/>
      </c>
      <c r="H145" s="73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8" t="str">
        <f>IF('Mapa final'!Y148="","",'Mapa final'!Y148)</f>
        <v/>
      </c>
      <c r="J145" s="448" t="str">
        <f>IF('Mapa final'!AA148="","",'Mapa final'!AA148)</f>
        <v/>
      </c>
      <c r="K145" s="448" t="str">
        <f t="shared" si="2"/>
        <v/>
      </c>
      <c r="L145" s="448" t="str">
        <f>IF('Mapa final'!AD148="","",'Mapa final'!AD148)</f>
        <v/>
      </c>
      <c r="M145" s="357" t="str">
        <f>IF('Mapa final'!P148="","",'Mapa final'!P148)</f>
        <v/>
      </c>
      <c r="N145" s="428"/>
      <c r="O145" s="428"/>
      <c r="P145" s="428"/>
      <c r="Q145" s="429"/>
    </row>
    <row r="146" spans="1:17" ht="43.5" customHeight="1" x14ac:dyDescent="0.25">
      <c r="A146" s="118" t="s">
        <v>678</v>
      </c>
      <c r="B146" s="725"/>
      <c r="C146" s="727"/>
      <c r="D146" s="729"/>
      <c r="E146" s="727"/>
      <c r="F146" s="731"/>
      <c r="G146" s="731"/>
      <c r="H146" s="733"/>
      <c r="I146" s="448" t="str">
        <f>IF('Mapa final'!Y149="","",'Mapa final'!Y149)</f>
        <v/>
      </c>
      <c r="J146" s="448" t="str">
        <f>IF('Mapa final'!AA149="","",'Mapa final'!AA149)</f>
        <v/>
      </c>
      <c r="K146" s="448" t="str">
        <f t="shared" si="2"/>
        <v/>
      </c>
      <c r="L146" s="448" t="str">
        <f>IF('Mapa final'!AD149="","",'Mapa final'!AD149)</f>
        <v/>
      </c>
      <c r="M146" s="357" t="str">
        <f>IF('Mapa final'!P149="","",'Mapa final'!P149)</f>
        <v/>
      </c>
      <c r="N146" s="428"/>
      <c r="O146" s="428"/>
      <c r="P146" s="428"/>
      <c r="Q146" s="429"/>
    </row>
    <row r="147" spans="1:17" ht="43.5" customHeight="1" x14ac:dyDescent="0.25">
      <c r="A147" s="118" t="s">
        <v>679</v>
      </c>
      <c r="B147" s="725"/>
      <c r="C147" s="727"/>
      <c r="D147" s="729"/>
      <c r="E147" s="727"/>
      <c r="F147" s="731"/>
      <c r="G147" s="731"/>
      <c r="H147" s="733"/>
      <c r="I147" s="448" t="str">
        <f>IF('Mapa final'!Y150="","",'Mapa final'!Y150)</f>
        <v/>
      </c>
      <c r="J147" s="448" t="str">
        <f>IF('Mapa final'!AA150="","",'Mapa final'!AA150)</f>
        <v/>
      </c>
      <c r="K147" s="448" t="str">
        <f t="shared" si="2"/>
        <v/>
      </c>
      <c r="L147" s="448" t="str">
        <f>IF('Mapa final'!AD150="","",'Mapa final'!AD150)</f>
        <v/>
      </c>
      <c r="M147" s="357" t="str">
        <f>IF('Mapa final'!P150="","",'Mapa final'!P150)</f>
        <v/>
      </c>
      <c r="N147" s="428"/>
      <c r="O147" s="428"/>
      <c r="P147" s="428"/>
      <c r="Q147" s="429"/>
    </row>
    <row r="148" spans="1:17" ht="43.5" customHeight="1" x14ac:dyDescent="0.25">
      <c r="A148" s="118" t="s">
        <v>680</v>
      </c>
      <c r="B148" s="725"/>
      <c r="C148" s="727"/>
      <c r="D148" s="729"/>
      <c r="E148" s="727"/>
      <c r="F148" s="731"/>
      <c r="G148" s="731"/>
      <c r="H148" s="733"/>
      <c r="I148" s="448" t="str">
        <f>IF('Mapa final'!Y151="","",'Mapa final'!Y151)</f>
        <v/>
      </c>
      <c r="J148" s="448" t="str">
        <f>IF('Mapa final'!AA151="","",'Mapa final'!AA151)</f>
        <v/>
      </c>
      <c r="K148" s="448" t="str">
        <f t="shared" si="2"/>
        <v/>
      </c>
      <c r="L148" s="448" t="str">
        <f>IF('Mapa final'!AD151="","",'Mapa final'!AD151)</f>
        <v/>
      </c>
      <c r="M148" s="357" t="str">
        <f>IF('Mapa final'!P151="","",'Mapa final'!P151)</f>
        <v/>
      </c>
      <c r="N148" s="428"/>
      <c r="O148" s="428"/>
      <c r="P148" s="428"/>
      <c r="Q148" s="429"/>
    </row>
    <row r="149" spans="1:17" ht="43.5" customHeight="1" x14ac:dyDescent="0.25">
      <c r="A149" s="118" t="s">
        <v>681</v>
      </c>
      <c r="B149" s="725"/>
      <c r="C149" s="727"/>
      <c r="D149" s="729"/>
      <c r="E149" s="727"/>
      <c r="F149" s="731"/>
      <c r="G149" s="731"/>
      <c r="H149" s="733"/>
      <c r="I149" s="448" t="str">
        <f>IF('Mapa final'!Y152="","",'Mapa final'!Y152)</f>
        <v/>
      </c>
      <c r="J149" s="448" t="str">
        <f>IF('Mapa final'!AA152="","",'Mapa final'!AA152)</f>
        <v/>
      </c>
      <c r="K149" s="448" t="str">
        <f t="shared" si="2"/>
        <v/>
      </c>
      <c r="L149" s="448" t="str">
        <f>IF('Mapa final'!AD152="","",'Mapa final'!AD152)</f>
        <v/>
      </c>
      <c r="M149" s="357" t="str">
        <f>IF('Mapa final'!P152="","",'Mapa final'!P152)</f>
        <v/>
      </c>
      <c r="N149" s="428"/>
      <c r="O149" s="428"/>
      <c r="P149" s="428"/>
      <c r="Q149" s="429"/>
    </row>
    <row r="150" spans="1:17" ht="43.5" customHeight="1" x14ac:dyDescent="0.25">
      <c r="A150" s="118" t="s">
        <v>682</v>
      </c>
      <c r="B150" s="725"/>
      <c r="C150" s="727"/>
      <c r="D150" s="729"/>
      <c r="E150" s="727"/>
      <c r="F150" s="731"/>
      <c r="G150" s="731"/>
      <c r="H150" s="733"/>
      <c r="I150" s="448" t="str">
        <f>IF('Mapa final'!Y153="","",'Mapa final'!Y153)</f>
        <v/>
      </c>
      <c r="J150" s="448" t="str">
        <f>IF('Mapa final'!AA153="","",'Mapa final'!AA153)</f>
        <v/>
      </c>
      <c r="K150" s="448" t="str">
        <f t="shared" si="2"/>
        <v/>
      </c>
      <c r="L150" s="448" t="str">
        <f>IF('Mapa final'!AD153="","",'Mapa final'!AD153)</f>
        <v/>
      </c>
      <c r="M150" s="357" t="str">
        <f>IF('Mapa final'!P153="","",'Mapa final'!P153)</f>
        <v/>
      </c>
      <c r="N150" s="428"/>
      <c r="O150" s="428"/>
      <c r="P150" s="428"/>
      <c r="Q150" s="429"/>
    </row>
    <row r="151" spans="1:17" ht="43.5" customHeight="1" x14ac:dyDescent="0.25">
      <c r="A151" s="118" t="s">
        <v>683</v>
      </c>
      <c r="B151" s="724"/>
      <c r="C151" s="726" t="str">
        <f>IF('Mapa final'!E154="","",'Mapa final'!E154)</f>
        <v/>
      </c>
      <c r="D151" s="728"/>
      <c r="E151" s="726" t="str">
        <f>IF('Mapa final'!D154="","",'Mapa final'!D154)</f>
        <v/>
      </c>
      <c r="F151" s="731" t="str">
        <f>IF('Mapa final'!H154="","",'Mapa final'!H154)</f>
        <v/>
      </c>
      <c r="G151" s="731" t="str">
        <f>IF('Mapa final'!L154="","",'Mapa final'!L154)</f>
        <v/>
      </c>
      <c r="H151" s="73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8" t="str">
        <f>IF('Mapa final'!Y154="","",'Mapa final'!Y154)</f>
        <v/>
      </c>
      <c r="J151" s="448" t="str">
        <f>IF('Mapa final'!AA154="","",'Mapa final'!AA154)</f>
        <v/>
      </c>
      <c r="K151" s="448" t="str">
        <f t="shared" si="2"/>
        <v/>
      </c>
      <c r="L151" s="448" t="str">
        <f>IF('Mapa final'!AD154="","",'Mapa final'!AD154)</f>
        <v/>
      </c>
      <c r="M151" s="357" t="str">
        <f>IF('Mapa final'!P154="","",'Mapa final'!P154)</f>
        <v/>
      </c>
      <c r="N151" s="428"/>
      <c r="O151" s="428"/>
      <c r="P151" s="428"/>
      <c r="Q151" s="429"/>
    </row>
    <row r="152" spans="1:17" ht="43.5" customHeight="1" x14ac:dyDescent="0.25">
      <c r="A152" s="118" t="s">
        <v>684</v>
      </c>
      <c r="B152" s="725"/>
      <c r="C152" s="727"/>
      <c r="D152" s="729"/>
      <c r="E152" s="727"/>
      <c r="F152" s="731"/>
      <c r="G152" s="731"/>
      <c r="H152" s="733"/>
      <c r="I152" s="448" t="str">
        <f>IF('Mapa final'!Y155="","",'Mapa final'!Y155)</f>
        <v/>
      </c>
      <c r="J152" s="448" t="str">
        <f>IF('Mapa final'!AA155="","",'Mapa final'!AA155)</f>
        <v/>
      </c>
      <c r="K152" s="448" t="str">
        <f t="shared" si="2"/>
        <v/>
      </c>
      <c r="L152" s="448" t="str">
        <f>IF('Mapa final'!AD155="","",'Mapa final'!AD155)</f>
        <v/>
      </c>
      <c r="M152" s="357" t="str">
        <f>IF('Mapa final'!P155="","",'Mapa final'!P155)</f>
        <v/>
      </c>
      <c r="N152" s="428"/>
      <c r="O152" s="428"/>
      <c r="P152" s="428"/>
      <c r="Q152" s="429"/>
    </row>
    <row r="153" spans="1:17" ht="43.5" customHeight="1" x14ac:dyDescent="0.25">
      <c r="A153" s="118" t="s">
        <v>685</v>
      </c>
      <c r="B153" s="725"/>
      <c r="C153" s="727"/>
      <c r="D153" s="729"/>
      <c r="E153" s="727"/>
      <c r="F153" s="731"/>
      <c r="G153" s="731"/>
      <c r="H153" s="733"/>
      <c r="I153" s="448" t="str">
        <f>IF('Mapa final'!Y156="","",'Mapa final'!Y156)</f>
        <v/>
      </c>
      <c r="J153" s="448" t="str">
        <f>IF('Mapa final'!AA156="","",'Mapa final'!AA156)</f>
        <v/>
      </c>
      <c r="K153" s="448" t="str">
        <f t="shared" si="2"/>
        <v/>
      </c>
      <c r="L153" s="448" t="str">
        <f>IF('Mapa final'!AD156="","",'Mapa final'!AD156)</f>
        <v/>
      </c>
      <c r="M153" s="357" t="str">
        <f>IF('Mapa final'!P156="","",'Mapa final'!P156)</f>
        <v/>
      </c>
      <c r="N153" s="428"/>
      <c r="O153" s="428"/>
      <c r="P153" s="428"/>
      <c r="Q153" s="429"/>
    </row>
    <row r="154" spans="1:17" ht="43.5" customHeight="1" x14ac:dyDescent="0.25">
      <c r="A154" s="118" t="s">
        <v>686</v>
      </c>
      <c r="B154" s="725"/>
      <c r="C154" s="727"/>
      <c r="D154" s="729"/>
      <c r="E154" s="727"/>
      <c r="F154" s="731"/>
      <c r="G154" s="731"/>
      <c r="H154" s="733"/>
      <c r="I154" s="448" t="str">
        <f>IF('Mapa final'!Y157="","",'Mapa final'!Y157)</f>
        <v/>
      </c>
      <c r="J154" s="448" t="str">
        <f>IF('Mapa final'!AA157="","",'Mapa final'!AA157)</f>
        <v/>
      </c>
      <c r="K154" s="448" t="str">
        <f t="shared" si="2"/>
        <v/>
      </c>
      <c r="L154" s="448" t="str">
        <f>IF('Mapa final'!AD157="","",'Mapa final'!AD157)</f>
        <v/>
      </c>
      <c r="M154" s="357" t="str">
        <f>IF('Mapa final'!P157="","",'Mapa final'!P157)</f>
        <v/>
      </c>
      <c r="N154" s="428"/>
      <c r="O154" s="428"/>
      <c r="P154" s="428"/>
      <c r="Q154" s="429"/>
    </row>
    <row r="155" spans="1:17" ht="43.5" customHeight="1" x14ac:dyDescent="0.25">
      <c r="A155" s="118" t="s">
        <v>687</v>
      </c>
      <c r="B155" s="725"/>
      <c r="C155" s="727"/>
      <c r="D155" s="729"/>
      <c r="E155" s="727"/>
      <c r="F155" s="731"/>
      <c r="G155" s="731"/>
      <c r="H155" s="733"/>
      <c r="I155" s="448" t="str">
        <f>IF('Mapa final'!Y158="","",'Mapa final'!Y158)</f>
        <v/>
      </c>
      <c r="J155" s="448" t="str">
        <f>IF('Mapa final'!AA158="","",'Mapa final'!AA158)</f>
        <v/>
      </c>
      <c r="K155" s="448" t="str">
        <f t="shared" si="2"/>
        <v/>
      </c>
      <c r="L155" s="448" t="str">
        <f>IF('Mapa final'!AD158="","",'Mapa final'!AD158)</f>
        <v/>
      </c>
      <c r="M155" s="357" t="str">
        <f>IF('Mapa final'!P158="","",'Mapa final'!P158)</f>
        <v/>
      </c>
      <c r="N155" s="428"/>
      <c r="O155" s="428"/>
      <c r="P155" s="428"/>
      <c r="Q155" s="429"/>
    </row>
    <row r="156" spans="1:17" ht="43.5" customHeight="1" x14ac:dyDescent="0.25">
      <c r="A156" s="118" t="s">
        <v>688</v>
      </c>
      <c r="B156" s="725"/>
      <c r="C156" s="727"/>
      <c r="D156" s="729"/>
      <c r="E156" s="727"/>
      <c r="F156" s="731"/>
      <c r="G156" s="731"/>
      <c r="H156" s="733"/>
      <c r="I156" s="448" t="str">
        <f>IF('Mapa final'!Y159="","",'Mapa final'!Y159)</f>
        <v/>
      </c>
      <c r="J156" s="448" t="str">
        <f>IF('Mapa final'!AA159="","",'Mapa final'!AA159)</f>
        <v/>
      </c>
      <c r="K156" s="448" t="str">
        <f t="shared" si="2"/>
        <v/>
      </c>
      <c r="L156" s="448" t="str">
        <f>IF('Mapa final'!AD159="","",'Mapa final'!AD159)</f>
        <v/>
      </c>
      <c r="M156" s="357" t="str">
        <f>IF('Mapa final'!P159="","",'Mapa final'!P159)</f>
        <v/>
      </c>
      <c r="N156" s="428"/>
      <c r="O156" s="428"/>
      <c r="P156" s="428"/>
      <c r="Q156" s="429"/>
    </row>
    <row r="157" spans="1:17" ht="43.5" customHeight="1" x14ac:dyDescent="0.25">
      <c r="A157" s="118" t="s">
        <v>689</v>
      </c>
      <c r="B157" s="724"/>
      <c r="C157" s="726" t="str">
        <f>IF('Mapa final'!E160="","",'Mapa final'!E160)</f>
        <v/>
      </c>
      <c r="D157" s="728"/>
      <c r="E157" s="726" t="str">
        <f>IF('Mapa final'!D160="","",'Mapa final'!D160)</f>
        <v/>
      </c>
      <c r="F157" s="731" t="str">
        <f>IF('Mapa final'!H160="","",'Mapa final'!H160)</f>
        <v/>
      </c>
      <c r="G157" s="731" t="str">
        <f>IF('Mapa final'!L160="","",'Mapa final'!L160)</f>
        <v/>
      </c>
      <c r="H157" s="73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8" t="str">
        <f>IF('Mapa final'!Y160="","",'Mapa final'!Y160)</f>
        <v/>
      </c>
      <c r="J157" s="448" t="str">
        <f>IF('Mapa final'!AA160="","",'Mapa final'!AA160)</f>
        <v/>
      </c>
      <c r="K157" s="448" t="str">
        <f t="shared" si="2"/>
        <v/>
      </c>
      <c r="L157" s="448" t="str">
        <f>IF('Mapa final'!AD160="","",'Mapa final'!AD160)</f>
        <v/>
      </c>
      <c r="M157" s="357" t="str">
        <f>IF('Mapa final'!P160="","",'Mapa final'!P160)</f>
        <v/>
      </c>
      <c r="N157" s="428"/>
      <c r="O157" s="428"/>
      <c r="P157" s="428"/>
      <c r="Q157" s="429"/>
    </row>
    <row r="158" spans="1:17" ht="43.5" customHeight="1" x14ac:dyDescent="0.25">
      <c r="A158" s="118" t="s">
        <v>690</v>
      </c>
      <c r="B158" s="725"/>
      <c r="C158" s="727"/>
      <c r="D158" s="729"/>
      <c r="E158" s="727"/>
      <c r="F158" s="731"/>
      <c r="G158" s="731"/>
      <c r="H158" s="733"/>
      <c r="I158" s="448" t="str">
        <f>IF('Mapa final'!Y161="","",'Mapa final'!Y161)</f>
        <v/>
      </c>
      <c r="J158" s="448" t="str">
        <f>IF('Mapa final'!AA161="","",'Mapa final'!AA161)</f>
        <v/>
      </c>
      <c r="K158" s="448" t="str">
        <f t="shared" si="2"/>
        <v/>
      </c>
      <c r="L158" s="448" t="str">
        <f>IF('Mapa final'!AD161="","",'Mapa final'!AD161)</f>
        <v/>
      </c>
      <c r="M158" s="357" t="str">
        <f>IF('Mapa final'!P161="","",'Mapa final'!P161)</f>
        <v/>
      </c>
      <c r="N158" s="428"/>
      <c r="O158" s="428"/>
      <c r="P158" s="428"/>
      <c r="Q158" s="429"/>
    </row>
    <row r="159" spans="1:17" ht="43.5" customHeight="1" x14ac:dyDescent="0.25">
      <c r="A159" s="118" t="s">
        <v>691</v>
      </c>
      <c r="B159" s="725"/>
      <c r="C159" s="727"/>
      <c r="D159" s="729"/>
      <c r="E159" s="727"/>
      <c r="F159" s="731"/>
      <c r="G159" s="731"/>
      <c r="H159" s="733"/>
      <c r="I159" s="448" t="str">
        <f>IF('Mapa final'!Y162="","",'Mapa final'!Y162)</f>
        <v/>
      </c>
      <c r="J159" s="448" t="str">
        <f>IF('Mapa final'!AA162="","",'Mapa final'!AA162)</f>
        <v/>
      </c>
      <c r="K159" s="448" t="str">
        <f t="shared" si="2"/>
        <v/>
      </c>
      <c r="L159" s="448" t="str">
        <f>IF('Mapa final'!AD162="","",'Mapa final'!AD162)</f>
        <v/>
      </c>
      <c r="M159" s="357" t="str">
        <f>IF('Mapa final'!P162="","",'Mapa final'!P162)</f>
        <v/>
      </c>
      <c r="N159" s="428"/>
      <c r="O159" s="428"/>
      <c r="P159" s="428"/>
      <c r="Q159" s="429"/>
    </row>
    <row r="160" spans="1:17" ht="43.5" customHeight="1" x14ac:dyDescent="0.25">
      <c r="A160" s="118" t="s">
        <v>692</v>
      </c>
      <c r="B160" s="725"/>
      <c r="C160" s="727"/>
      <c r="D160" s="729"/>
      <c r="E160" s="727"/>
      <c r="F160" s="731"/>
      <c r="G160" s="731"/>
      <c r="H160" s="733"/>
      <c r="I160" s="448" t="str">
        <f>IF('Mapa final'!Y163="","",'Mapa final'!Y163)</f>
        <v/>
      </c>
      <c r="J160" s="448" t="str">
        <f>IF('Mapa final'!AA163="","",'Mapa final'!AA163)</f>
        <v/>
      </c>
      <c r="K160" s="448" t="str">
        <f t="shared" si="2"/>
        <v/>
      </c>
      <c r="L160" s="448" t="str">
        <f>IF('Mapa final'!AD163="","",'Mapa final'!AD163)</f>
        <v/>
      </c>
      <c r="M160" s="357" t="str">
        <f>IF('Mapa final'!P163="","",'Mapa final'!P163)</f>
        <v/>
      </c>
      <c r="N160" s="428"/>
      <c r="O160" s="428"/>
      <c r="P160" s="428"/>
      <c r="Q160" s="429"/>
    </row>
    <row r="161" spans="1:17" ht="43.5" customHeight="1" x14ac:dyDescent="0.25">
      <c r="A161" s="118" t="s">
        <v>693</v>
      </c>
      <c r="B161" s="725"/>
      <c r="C161" s="727"/>
      <c r="D161" s="729"/>
      <c r="E161" s="727"/>
      <c r="F161" s="731"/>
      <c r="G161" s="731"/>
      <c r="H161" s="733"/>
      <c r="I161" s="448" t="str">
        <f>IF('Mapa final'!Y164="","",'Mapa final'!Y164)</f>
        <v/>
      </c>
      <c r="J161" s="448" t="str">
        <f>IF('Mapa final'!AA164="","",'Mapa final'!AA164)</f>
        <v/>
      </c>
      <c r="K161" s="448" t="str">
        <f t="shared" si="2"/>
        <v/>
      </c>
      <c r="L161" s="448" t="str">
        <f>IF('Mapa final'!AD164="","",'Mapa final'!AD164)</f>
        <v/>
      </c>
      <c r="M161" s="357" t="str">
        <f>IF('Mapa final'!P164="","",'Mapa final'!P164)</f>
        <v/>
      </c>
      <c r="N161" s="428"/>
      <c r="O161" s="428"/>
      <c r="P161" s="428"/>
      <c r="Q161" s="429"/>
    </row>
    <row r="162" spans="1:17" ht="43.5" customHeight="1" x14ac:dyDescent="0.25">
      <c r="A162" s="118" t="s">
        <v>694</v>
      </c>
      <c r="B162" s="725"/>
      <c r="C162" s="727"/>
      <c r="D162" s="729"/>
      <c r="E162" s="727"/>
      <c r="F162" s="731"/>
      <c r="G162" s="731"/>
      <c r="H162" s="733"/>
      <c r="I162" s="448" t="str">
        <f>IF('Mapa final'!Y165="","",'Mapa final'!Y165)</f>
        <v/>
      </c>
      <c r="J162" s="448" t="str">
        <f>IF('Mapa final'!AA165="","",'Mapa final'!AA165)</f>
        <v/>
      </c>
      <c r="K162" s="448" t="str">
        <f t="shared" si="2"/>
        <v/>
      </c>
      <c r="L162" s="448" t="str">
        <f>IF('Mapa final'!AD165="","",'Mapa final'!AD165)</f>
        <v/>
      </c>
      <c r="M162" s="357" t="str">
        <f>IF('Mapa final'!P165="","",'Mapa final'!P165)</f>
        <v/>
      </c>
      <c r="N162" s="428"/>
      <c r="O162" s="428"/>
      <c r="P162" s="428"/>
      <c r="Q162" s="429"/>
    </row>
    <row r="163" spans="1:17" ht="43.5" customHeight="1" x14ac:dyDescent="0.25">
      <c r="A163" s="118" t="s">
        <v>695</v>
      </c>
      <c r="B163" s="724"/>
      <c r="C163" s="726" t="str">
        <f>IF('Mapa final'!E166="","",'Mapa final'!E166)</f>
        <v/>
      </c>
      <c r="D163" s="728"/>
      <c r="E163" s="726" t="str">
        <f>IF('Mapa final'!D166="","",'Mapa final'!D166)</f>
        <v/>
      </c>
      <c r="F163" s="731" t="str">
        <f>IF('Mapa final'!H166="","",'Mapa final'!H166)</f>
        <v/>
      </c>
      <c r="G163" s="731" t="str">
        <f>IF('Mapa final'!L166="","",'Mapa final'!L166)</f>
        <v/>
      </c>
      <c r="H163" s="73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8" t="str">
        <f>IF('Mapa final'!Y166="","",'Mapa final'!Y166)</f>
        <v/>
      </c>
      <c r="J163" s="448" t="str">
        <f>IF('Mapa final'!AA166="","",'Mapa final'!AA166)</f>
        <v/>
      </c>
      <c r="K163" s="448" t="str">
        <f t="shared" si="2"/>
        <v/>
      </c>
      <c r="L163" s="448" t="str">
        <f>IF('Mapa final'!AD166="","",'Mapa final'!AD166)</f>
        <v/>
      </c>
      <c r="M163" s="357" t="str">
        <f>IF('Mapa final'!P166="","",'Mapa final'!P166)</f>
        <v/>
      </c>
      <c r="N163" s="428"/>
      <c r="O163" s="428"/>
      <c r="P163" s="428"/>
      <c r="Q163" s="429"/>
    </row>
    <row r="164" spans="1:17" ht="43.5" customHeight="1" x14ac:dyDescent="0.25">
      <c r="A164" s="118" t="s">
        <v>696</v>
      </c>
      <c r="B164" s="725"/>
      <c r="C164" s="727"/>
      <c r="D164" s="729"/>
      <c r="E164" s="727"/>
      <c r="F164" s="731"/>
      <c r="G164" s="731"/>
      <c r="H164" s="733"/>
      <c r="I164" s="448" t="str">
        <f>IF('Mapa final'!Y167="","",'Mapa final'!Y167)</f>
        <v/>
      </c>
      <c r="J164" s="448" t="str">
        <f>IF('Mapa final'!AA167="","",'Mapa final'!AA167)</f>
        <v/>
      </c>
      <c r="K164" s="448" t="str">
        <f t="shared" si="2"/>
        <v/>
      </c>
      <c r="L164" s="448" t="str">
        <f>IF('Mapa final'!AD167="","",'Mapa final'!AD167)</f>
        <v/>
      </c>
      <c r="M164" s="357" t="str">
        <f>IF('Mapa final'!P167="","",'Mapa final'!P167)</f>
        <v/>
      </c>
      <c r="N164" s="428"/>
      <c r="O164" s="428"/>
      <c r="P164" s="428"/>
      <c r="Q164" s="429"/>
    </row>
    <row r="165" spans="1:17" ht="43.5" customHeight="1" x14ac:dyDescent="0.25">
      <c r="A165" s="118" t="s">
        <v>697</v>
      </c>
      <c r="B165" s="725"/>
      <c r="C165" s="727"/>
      <c r="D165" s="729"/>
      <c r="E165" s="727"/>
      <c r="F165" s="731"/>
      <c r="G165" s="731"/>
      <c r="H165" s="733"/>
      <c r="I165" s="448" t="str">
        <f>IF('Mapa final'!Y168="","",'Mapa final'!Y168)</f>
        <v/>
      </c>
      <c r="J165" s="448" t="str">
        <f>IF('Mapa final'!AA168="","",'Mapa final'!AA168)</f>
        <v/>
      </c>
      <c r="K165" s="448" t="str">
        <f t="shared" si="2"/>
        <v/>
      </c>
      <c r="L165" s="448" t="str">
        <f>IF('Mapa final'!AD168="","",'Mapa final'!AD168)</f>
        <v/>
      </c>
      <c r="M165" s="357" t="str">
        <f>IF('Mapa final'!P168="","",'Mapa final'!P168)</f>
        <v/>
      </c>
      <c r="N165" s="428"/>
      <c r="O165" s="428"/>
      <c r="P165" s="428"/>
      <c r="Q165" s="429"/>
    </row>
    <row r="166" spans="1:17" ht="43.5" customHeight="1" x14ac:dyDescent="0.25">
      <c r="A166" s="118" t="s">
        <v>698</v>
      </c>
      <c r="B166" s="725"/>
      <c r="C166" s="727"/>
      <c r="D166" s="729"/>
      <c r="E166" s="727"/>
      <c r="F166" s="731"/>
      <c r="G166" s="731"/>
      <c r="H166" s="733"/>
      <c r="I166" s="448" t="str">
        <f>IF('Mapa final'!Y169="","",'Mapa final'!Y169)</f>
        <v/>
      </c>
      <c r="J166" s="448" t="str">
        <f>IF('Mapa final'!AA169="","",'Mapa final'!AA169)</f>
        <v/>
      </c>
      <c r="K166" s="448" t="str">
        <f t="shared" si="2"/>
        <v/>
      </c>
      <c r="L166" s="448" t="str">
        <f>IF('Mapa final'!AD169="","",'Mapa final'!AD169)</f>
        <v/>
      </c>
      <c r="M166" s="357" t="str">
        <f>IF('Mapa final'!P169="","",'Mapa final'!P169)</f>
        <v/>
      </c>
      <c r="N166" s="428"/>
      <c r="O166" s="428"/>
      <c r="P166" s="428"/>
      <c r="Q166" s="429"/>
    </row>
    <row r="167" spans="1:17" ht="43.5" customHeight="1" x14ac:dyDescent="0.25">
      <c r="A167" s="118" t="s">
        <v>699</v>
      </c>
      <c r="B167" s="725"/>
      <c r="C167" s="727"/>
      <c r="D167" s="729"/>
      <c r="E167" s="727"/>
      <c r="F167" s="731"/>
      <c r="G167" s="731"/>
      <c r="H167" s="733"/>
      <c r="I167" s="448" t="str">
        <f>IF('Mapa final'!Y170="","",'Mapa final'!Y170)</f>
        <v/>
      </c>
      <c r="J167" s="448" t="str">
        <f>IF('Mapa final'!AA170="","",'Mapa final'!AA170)</f>
        <v/>
      </c>
      <c r="K167" s="448" t="str">
        <f t="shared" si="2"/>
        <v/>
      </c>
      <c r="L167" s="448" t="str">
        <f>IF('Mapa final'!AD170="","",'Mapa final'!AD170)</f>
        <v/>
      </c>
      <c r="M167" s="357" t="str">
        <f>IF('Mapa final'!P170="","",'Mapa final'!P170)</f>
        <v/>
      </c>
      <c r="N167" s="428"/>
      <c r="O167" s="428"/>
      <c r="P167" s="428"/>
      <c r="Q167" s="429"/>
    </row>
    <row r="168" spans="1:17" ht="43.5" customHeight="1" x14ac:dyDescent="0.25">
      <c r="A168" s="118" t="s">
        <v>700</v>
      </c>
      <c r="B168" s="725"/>
      <c r="C168" s="727"/>
      <c r="D168" s="729"/>
      <c r="E168" s="727"/>
      <c r="F168" s="731"/>
      <c r="G168" s="731"/>
      <c r="H168" s="733"/>
      <c r="I168" s="448" t="str">
        <f>IF('Mapa final'!Y171="","",'Mapa final'!Y171)</f>
        <v/>
      </c>
      <c r="J168" s="448" t="str">
        <f>IF('Mapa final'!AA171="","",'Mapa final'!AA171)</f>
        <v/>
      </c>
      <c r="K168" s="448" t="str">
        <f t="shared" si="2"/>
        <v/>
      </c>
      <c r="L168" s="448" t="str">
        <f>IF('Mapa final'!AD171="","",'Mapa final'!AD171)</f>
        <v/>
      </c>
      <c r="M168" s="357" t="str">
        <f>IF('Mapa final'!P171="","",'Mapa final'!P171)</f>
        <v/>
      </c>
      <c r="N168" s="428"/>
      <c r="O168" s="428"/>
      <c r="P168" s="428"/>
      <c r="Q168" s="429"/>
    </row>
    <row r="169" spans="1:17" ht="43.5" customHeight="1" x14ac:dyDescent="0.25">
      <c r="A169" s="118" t="s">
        <v>701</v>
      </c>
      <c r="B169" s="724"/>
      <c r="C169" s="726" t="str">
        <f>IF('Mapa final'!E172="","",'Mapa final'!E172)</f>
        <v/>
      </c>
      <c r="D169" s="728"/>
      <c r="E169" s="726" t="str">
        <f>IF('Mapa final'!D172="","",'Mapa final'!D172)</f>
        <v/>
      </c>
      <c r="F169" s="731" t="str">
        <f>IF('Mapa final'!H172="","",'Mapa final'!H172)</f>
        <v/>
      </c>
      <c r="G169" s="731" t="str">
        <f>IF('Mapa final'!L172="","",'Mapa final'!L172)</f>
        <v/>
      </c>
      <c r="H169" s="73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8" t="str">
        <f>IF('Mapa final'!Y172="","",'Mapa final'!Y172)</f>
        <v/>
      </c>
      <c r="J169" s="448" t="str">
        <f>IF('Mapa final'!AA172="","",'Mapa final'!AA172)</f>
        <v/>
      </c>
      <c r="K169" s="448" t="str">
        <f t="shared" si="2"/>
        <v/>
      </c>
      <c r="L169" s="448" t="str">
        <f>IF('Mapa final'!AD172="","",'Mapa final'!AD172)</f>
        <v/>
      </c>
      <c r="M169" s="357" t="str">
        <f>IF('Mapa final'!P172="","",'Mapa final'!P172)</f>
        <v/>
      </c>
      <c r="N169" s="428"/>
      <c r="O169" s="428"/>
      <c r="P169" s="428"/>
      <c r="Q169" s="429"/>
    </row>
    <row r="170" spans="1:17" ht="43.5" customHeight="1" x14ac:dyDescent="0.25">
      <c r="A170" s="118" t="s">
        <v>702</v>
      </c>
      <c r="B170" s="725"/>
      <c r="C170" s="727"/>
      <c r="D170" s="729"/>
      <c r="E170" s="727"/>
      <c r="F170" s="731"/>
      <c r="G170" s="731"/>
      <c r="H170" s="733"/>
      <c r="I170" s="448" t="str">
        <f>IF('Mapa final'!Y173="","",'Mapa final'!Y173)</f>
        <v/>
      </c>
      <c r="J170" s="448" t="str">
        <f>IF('Mapa final'!AA173="","",'Mapa final'!AA173)</f>
        <v/>
      </c>
      <c r="K170" s="448" t="str">
        <f t="shared" si="2"/>
        <v/>
      </c>
      <c r="L170" s="448" t="str">
        <f>IF('Mapa final'!AD173="","",'Mapa final'!AD173)</f>
        <v/>
      </c>
      <c r="M170" s="357" t="str">
        <f>IF('Mapa final'!P173="","",'Mapa final'!P173)</f>
        <v/>
      </c>
      <c r="N170" s="428"/>
      <c r="O170" s="428"/>
      <c r="P170" s="428"/>
      <c r="Q170" s="429"/>
    </row>
    <row r="171" spans="1:17" ht="43.5" customHeight="1" x14ac:dyDescent="0.25">
      <c r="A171" s="118" t="s">
        <v>703</v>
      </c>
      <c r="B171" s="725"/>
      <c r="C171" s="727"/>
      <c r="D171" s="729"/>
      <c r="E171" s="727"/>
      <c r="F171" s="731"/>
      <c r="G171" s="731"/>
      <c r="H171" s="733"/>
      <c r="I171" s="448" t="str">
        <f>IF('Mapa final'!Y174="","",'Mapa final'!Y174)</f>
        <v/>
      </c>
      <c r="J171" s="448" t="str">
        <f>IF('Mapa final'!AA174="","",'Mapa final'!AA174)</f>
        <v/>
      </c>
      <c r="K171" s="448" t="str">
        <f t="shared" si="2"/>
        <v/>
      </c>
      <c r="L171" s="448" t="str">
        <f>IF('Mapa final'!AD174="","",'Mapa final'!AD174)</f>
        <v/>
      </c>
      <c r="M171" s="357" t="str">
        <f>IF('Mapa final'!P174="","",'Mapa final'!P174)</f>
        <v/>
      </c>
      <c r="N171" s="428"/>
      <c r="O171" s="428"/>
      <c r="P171" s="428"/>
      <c r="Q171" s="429"/>
    </row>
    <row r="172" spans="1:17" ht="43.5" customHeight="1" x14ac:dyDescent="0.25">
      <c r="A172" s="118" t="s">
        <v>704</v>
      </c>
      <c r="B172" s="725"/>
      <c r="C172" s="727"/>
      <c r="D172" s="729"/>
      <c r="E172" s="727"/>
      <c r="F172" s="731"/>
      <c r="G172" s="731"/>
      <c r="H172" s="733"/>
      <c r="I172" s="448" t="str">
        <f>IF('Mapa final'!Y175="","",'Mapa final'!Y175)</f>
        <v/>
      </c>
      <c r="J172" s="448" t="str">
        <f>IF('Mapa final'!AA175="","",'Mapa final'!AA175)</f>
        <v/>
      </c>
      <c r="K172" s="448" t="str">
        <f t="shared" si="2"/>
        <v/>
      </c>
      <c r="L172" s="448" t="str">
        <f>IF('Mapa final'!AD175="","",'Mapa final'!AD175)</f>
        <v/>
      </c>
      <c r="M172" s="357" t="str">
        <f>IF('Mapa final'!P175="","",'Mapa final'!P175)</f>
        <v/>
      </c>
      <c r="N172" s="428"/>
      <c r="O172" s="428"/>
      <c r="P172" s="428"/>
      <c r="Q172" s="429"/>
    </row>
    <row r="173" spans="1:17" ht="43.5" customHeight="1" x14ac:dyDescent="0.25">
      <c r="A173" s="118" t="s">
        <v>705</v>
      </c>
      <c r="B173" s="725"/>
      <c r="C173" s="727"/>
      <c r="D173" s="729"/>
      <c r="E173" s="727"/>
      <c r="F173" s="731"/>
      <c r="G173" s="731"/>
      <c r="H173" s="733"/>
      <c r="I173" s="448" t="str">
        <f>IF('Mapa final'!Y176="","",'Mapa final'!Y176)</f>
        <v/>
      </c>
      <c r="J173" s="448" t="str">
        <f>IF('Mapa final'!AA176="","",'Mapa final'!AA176)</f>
        <v/>
      </c>
      <c r="K173" s="448" t="str">
        <f t="shared" si="2"/>
        <v/>
      </c>
      <c r="L173" s="448" t="str">
        <f>IF('Mapa final'!AD176="","",'Mapa final'!AD176)</f>
        <v/>
      </c>
      <c r="M173" s="357" t="str">
        <f>IF('Mapa final'!P176="","",'Mapa final'!P176)</f>
        <v/>
      </c>
      <c r="N173" s="428"/>
      <c r="O173" s="428"/>
      <c r="P173" s="428"/>
      <c r="Q173" s="429"/>
    </row>
    <row r="174" spans="1:17" ht="43.5" customHeight="1" x14ac:dyDescent="0.25">
      <c r="A174" s="118" t="s">
        <v>706</v>
      </c>
      <c r="B174" s="725"/>
      <c r="C174" s="727"/>
      <c r="D174" s="729"/>
      <c r="E174" s="727"/>
      <c r="F174" s="731"/>
      <c r="G174" s="731"/>
      <c r="H174" s="733"/>
      <c r="I174" s="448" t="str">
        <f>IF('Mapa final'!Y177="","",'Mapa final'!Y177)</f>
        <v/>
      </c>
      <c r="J174" s="448" t="str">
        <f>IF('Mapa final'!AA177="","",'Mapa final'!AA177)</f>
        <v/>
      </c>
      <c r="K174" s="448" t="str">
        <f t="shared" si="2"/>
        <v/>
      </c>
      <c r="L174" s="448" t="str">
        <f>IF('Mapa final'!AD177="","",'Mapa final'!AD177)</f>
        <v/>
      </c>
      <c r="M174" s="357" t="str">
        <f>IF('Mapa final'!P177="","",'Mapa final'!P177)</f>
        <v/>
      </c>
      <c r="N174" s="428"/>
      <c r="O174" s="428"/>
      <c r="P174" s="428"/>
      <c r="Q174" s="429"/>
    </row>
    <row r="175" spans="1:17" ht="43.5" customHeight="1" x14ac:dyDescent="0.25">
      <c r="A175" s="118" t="s">
        <v>707</v>
      </c>
      <c r="B175" s="724"/>
      <c r="C175" s="726" t="str">
        <f>IF('Mapa final'!E178="","",'Mapa final'!E178)</f>
        <v/>
      </c>
      <c r="D175" s="728"/>
      <c r="E175" s="726" t="str">
        <f>IF('Mapa final'!D178="","",'Mapa final'!D178)</f>
        <v/>
      </c>
      <c r="F175" s="731" t="str">
        <f>IF('Mapa final'!H178="","",'Mapa final'!H178)</f>
        <v/>
      </c>
      <c r="G175" s="731" t="str">
        <f>IF('Mapa final'!L178="","",'Mapa final'!L178)</f>
        <v/>
      </c>
      <c r="H175" s="73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8" t="str">
        <f>IF('Mapa final'!Y178="","",'Mapa final'!Y178)</f>
        <v/>
      </c>
      <c r="J175" s="448" t="str">
        <f>IF('Mapa final'!AA178="","",'Mapa final'!AA178)</f>
        <v/>
      </c>
      <c r="K175" s="448" t="str">
        <f t="shared" si="2"/>
        <v/>
      </c>
      <c r="L175" s="448" t="str">
        <f>IF('Mapa final'!AD178="","",'Mapa final'!AD178)</f>
        <v/>
      </c>
      <c r="M175" s="357" t="str">
        <f>IF('Mapa final'!P178="","",'Mapa final'!P178)</f>
        <v/>
      </c>
      <c r="N175" s="428"/>
      <c r="O175" s="428"/>
      <c r="P175" s="428"/>
      <c r="Q175" s="429"/>
    </row>
    <row r="176" spans="1:17" ht="43.5" customHeight="1" x14ac:dyDescent="0.25">
      <c r="A176" s="118" t="s">
        <v>708</v>
      </c>
      <c r="B176" s="725"/>
      <c r="C176" s="727"/>
      <c r="D176" s="729"/>
      <c r="E176" s="727"/>
      <c r="F176" s="731"/>
      <c r="G176" s="731"/>
      <c r="H176" s="733"/>
      <c r="I176" s="448" t="str">
        <f>IF('Mapa final'!Y179="","",'Mapa final'!Y179)</f>
        <v/>
      </c>
      <c r="J176" s="448" t="str">
        <f>IF('Mapa final'!AA179="","",'Mapa final'!AA179)</f>
        <v/>
      </c>
      <c r="K176" s="448" t="str">
        <f t="shared" si="2"/>
        <v/>
      </c>
      <c r="L176" s="448" t="str">
        <f>IF('Mapa final'!AD179="","",'Mapa final'!AD179)</f>
        <v/>
      </c>
      <c r="M176" s="357" t="str">
        <f>IF('Mapa final'!P179="","",'Mapa final'!P179)</f>
        <v/>
      </c>
      <c r="N176" s="428"/>
      <c r="O176" s="428"/>
      <c r="P176" s="428"/>
      <c r="Q176" s="429"/>
    </row>
    <row r="177" spans="1:17" ht="43.5" customHeight="1" x14ac:dyDescent="0.25">
      <c r="A177" s="118" t="s">
        <v>709</v>
      </c>
      <c r="B177" s="725"/>
      <c r="C177" s="727"/>
      <c r="D177" s="729"/>
      <c r="E177" s="727"/>
      <c r="F177" s="731"/>
      <c r="G177" s="731"/>
      <c r="H177" s="733"/>
      <c r="I177" s="448" t="str">
        <f>IF('Mapa final'!Y180="","",'Mapa final'!Y180)</f>
        <v/>
      </c>
      <c r="J177" s="448" t="str">
        <f>IF('Mapa final'!AA180="","",'Mapa final'!AA180)</f>
        <v/>
      </c>
      <c r="K177" s="448" t="str">
        <f t="shared" si="2"/>
        <v/>
      </c>
      <c r="L177" s="448" t="str">
        <f>IF('Mapa final'!AD180="","",'Mapa final'!AD180)</f>
        <v/>
      </c>
      <c r="M177" s="357" t="str">
        <f>IF('Mapa final'!P180="","",'Mapa final'!P180)</f>
        <v/>
      </c>
      <c r="N177" s="428"/>
      <c r="O177" s="428"/>
      <c r="P177" s="428"/>
      <c r="Q177" s="429"/>
    </row>
    <row r="178" spans="1:17" ht="43.5" customHeight="1" x14ac:dyDescent="0.25">
      <c r="A178" s="118" t="s">
        <v>710</v>
      </c>
      <c r="B178" s="725"/>
      <c r="C178" s="727"/>
      <c r="D178" s="729"/>
      <c r="E178" s="727"/>
      <c r="F178" s="731"/>
      <c r="G178" s="731"/>
      <c r="H178" s="733"/>
      <c r="I178" s="448" t="str">
        <f>IF('Mapa final'!Y181="","",'Mapa final'!Y181)</f>
        <v/>
      </c>
      <c r="J178" s="448" t="str">
        <f>IF('Mapa final'!AA181="","",'Mapa final'!AA181)</f>
        <v/>
      </c>
      <c r="K178" s="448" t="str">
        <f t="shared" si="2"/>
        <v/>
      </c>
      <c r="L178" s="448" t="str">
        <f>IF('Mapa final'!AD181="","",'Mapa final'!AD181)</f>
        <v/>
      </c>
      <c r="M178" s="357" t="str">
        <f>IF('Mapa final'!P181="","",'Mapa final'!P181)</f>
        <v/>
      </c>
      <c r="N178" s="428"/>
      <c r="O178" s="428"/>
      <c r="P178" s="428"/>
      <c r="Q178" s="429"/>
    </row>
    <row r="179" spans="1:17" ht="43.5" customHeight="1" x14ac:dyDescent="0.25">
      <c r="A179" s="118" t="s">
        <v>711</v>
      </c>
      <c r="B179" s="725"/>
      <c r="C179" s="727"/>
      <c r="D179" s="729"/>
      <c r="E179" s="727"/>
      <c r="F179" s="731"/>
      <c r="G179" s="731"/>
      <c r="H179" s="733"/>
      <c r="I179" s="448" t="str">
        <f>IF('Mapa final'!Y182="","",'Mapa final'!Y182)</f>
        <v/>
      </c>
      <c r="J179" s="448" t="str">
        <f>IF('Mapa final'!AA182="","",'Mapa final'!AA182)</f>
        <v/>
      </c>
      <c r="K179" s="448" t="str">
        <f t="shared" si="2"/>
        <v/>
      </c>
      <c r="L179" s="448" t="str">
        <f>IF('Mapa final'!AD182="","",'Mapa final'!AD182)</f>
        <v/>
      </c>
      <c r="M179" s="357" t="str">
        <f>IF('Mapa final'!P182="","",'Mapa final'!P182)</f>
        <v/>
      </c>
      <c r="N179" s="428"/>
      <c r="O179" s="428"/>
      <c r="P179" s="428"/>
      <c r="Q179" s="429"/>
    </row>
    <row r="180" spans="1:17" ht="43.5" customHeight="1" x14ac:dyDescent="0.25">
      <c r="A180" s="118" t="s">
        <v>712</v>
      </c>
      <c r="B180" s="725"/>
      <c r="C180" s="727"/>
      <c r="D180" s="729"/>
      <c r="E180" s="727"/>
      <c r="F180" s="731"/>
      <c r="G180" s="731"/>
      <c r="H180" s="733"/>
      <c r="I180" s="448" t="str">
        <f>IF('Mapa final'!Y183="","",'Mapa final'!Y183)</f>
        <v/>
      </c>
      <c r="J180" s="448" t="str">
        <f>IF('Mapa final'!AA183="","",'Mapa final'!AA183)</f>
        <v/>
      </c>
      <c r="K180" s="448" t="str">
        <f t="shared" si="2"/>
        <v/>
      </c>
      <c r="L180" s="448" t="str">
        <f>IF('Mapa final'!AD183="","",'Mapa final'!AD183)</f>
        <v/>
      </c>
      <c r="M180" s="357" t="str">
        <f>IF('Mapa final'!P183="","",'Mapa final'!P183)</f>
        <v/>
      </c>
      <c r="N180" s="428"/>
      <c r="O180" s="428"/>
      <c r="P180" s="428"/>
      <c r="Q180" s="429"/>
    </row>
    <row r="181" spans="1:17" ht="43.5" customHeight="1" x14ac:dyDescent="0.25">
      <c r="A181" s="118" t="s">
        <v>713</v>
      </c>
      <c r="B181" s="724"/>
      <c r="C181" s="726" t="str">
        <f>IF('Mapa final'!E184="","",'Mapa final'!E184)</f>
        <v/>
      </c>
      <c r="D181" s="728"/>
      <c r="E181" s="726" t="str">
        <f>IF('Mapa final'!D184="","",'Mapa final'!D184)</f>
        <v/>
      </c>
      <c r="F181" s="731" t="str">
        <f>IF('Mapa final'!H184="","",'Mapa final'!H184)</f>
        <v/>
      </c>
      <c r="G181" s="731" t="str">
        <f>IF('Mapa final'!L184="","",'Mapa final'!L184)</f>
        <v/>
      </c>
      <c r="H181" s="73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8" t="str">
        <f>IF('Mapa final'!Y184="","",'Mapa final'!Y184)</f>
        <v/>
      </c>
      <c r="J181" s="448" t="str">
        <f>IF('Mapa final'!AA184="","",'Mapa final'!AA184)</f>
        <v/>
      </c>
      <c r="K181" s="448" t="str">
        <f t="shared" si="2"/>
        <v/>
      </c>
      <c r="L181" s="448" t="str">
        <f>IF('Mapa final'!AD184="","",'Mapa final'!AD184)</f>
        <v/>
      </c>
      <c r="M181" s="357" t="str">
        <f>IF('Mapa final'!P184="","",'Mapa final'!P184)</f>
        <v/>
      </c>
      <c r="N181" s="428"/>
      <c r="O181" s="428"/>
      <c r="P181" s="428"/>
      <c r="Q181" s="429"/>
    </row>
    <row r="182" spans="1:17" ht="43.5" customHeight="1" x14ac:dyDescent="0.25">
      <c r="A182" s="118" t="s">
        <v>714</v>
      </c>
      <c r="B182" s="725"/>
      <c r="C182" s="727"/>
      <c r="D182" s="729"/>
      <c r="E182" s="727"/>
      <c r="F182" s="731"/>
      <c r="G182" s="731"/>
      <c r="H182" s="733"/>
      <c r="I182" s="448" t="str">
        <f>IF('Mapa final'!Y185="","",'Mapa final'!Y185)</f>
        <v/>
      </c>
      <c r="J182" s="448" t="str">
        <f>IF('Mapa final'!AA185="","",'Mapa final'!AA185)</f>
        <v/>
      </c>
      <c r="K182" s="448" t="str">
        <f t="shared" si="2"/>
        <v/>
      </c>
      <c r="L182" s="448" t="str">
        <f>IF('Mapa final'!AD185="","",'Mapa final'!AD185)</f>
        <v/>
      </c>
      <c r="M182" s="357" t="str">
        <f>IF('Mapa final'!P185="","",'Mapa final'!P185)</f>
        <v/>
      </c>
      <c r="N182" s="428"/>
      <c r="O182" s="428"/>
      <c r="P182" s="428"/>
      <c r="Q182" s="429"/>
    </row>
    <row r="183" spans="1:17" ht="43.5" customHeight="1" x14ac:dyDescent="0.25">
      <c r="A183" s="118" t="s">
        <v>715</v>
      </c>
      <c r="B183" s="725"/>
      <c r="C183" s="727"/>
      <c r="D183" s="729"/>
      <c r="E183" s="727"/>
      <c r="F183" s="731"/>
      <c r="G183" s="731"/>
      <c r="H183" s="733"/>
      <c r="I183" s="448" t="str">
        <f>IF('Mapa final'!Y186="","",'Mapa final'!Y186)</f>
        <v/>
      </c>
      <c r="J183" s="448" t="str">
        <f>IF('Mapa final'!AA186="","",'Mapa final'!AA186)</f>
        <v/>
      </c>
      <c r="K183" s="448" t="str">
        <f t="shared" si="2"/>
        <v/>
      </c>
      <c r="L183" s="448" t="str">
        <f>IF('Mapa final'!AD186="","",'Mapa final'!AD186)</f>
        <v/>
      </c>
      <c r="M183" s="357" t="str">
        <f>IF('Mapa final'!P186="","",'Mapa final'!P186)</f>
        <v/>
      </c>
      <c r="N183" s="428"/>
      <c r="O183" s="428"/>
      <c r="P183" s="428"/>
      <c r="Q183" s="429"/>
    </row>
    <row r="184" spans="1:17" ht="43.5" customHeight="1" x14ac:dyDescent="0.25">
      <c r="A184" s="118" t="s">
        <v>716</v>
      </c>
      <c r="B184" s="725"/>
      <c r="C184" s="727"/>
      <c r="D184" s="729"/>
      <c r="E184" s="727"/>
      <c r="F184" s="731"/>
      <c r="G184" s="731"/>
      <c r="H184" s="733"/>
      <c r="I184" s="448" t="str">
        <f>IF('Mapa final'!Y187="","",'Mapa final'!Y187)</f>
        <v/>
      </c>
      <c r="J184" s="448" t="str">
        <f>IF('Mapa final'!AA187="","",'Mapa final'!AA187)</f>
        <v/>
      </c>
      <c r="K184" s="448" t="str">
        <f t="shared" si="2"/>
        <v/>
      </c>
      <c r="L184" s="448" t="str">
        <f>IF('Mapa final'!AD187="","",'Mapa final'!AD187)</f>
        <v/>
      </c>
      <c r="M184" s="357" t="str">
        <f>IF('Mapa final'!P187="","",'Mapa final'!P187)</f>
        <v/>
      </c>
      <c r="N184" s="428"/>
      <c r="O184" s="428"/>
      <c r="P184" s="428"/>
      <c r="Q184" s="429"/>
    </row>
    <row r="185" spans="1:17" ht="43.5" customHeight="1" x14ac:dyDescent="0.25">
      <c r="A185" s="118" t="s">
        <v>717</v>
      </c>
      <c r="B185" s="725"/>
      <c r="C185" s="727"/>
      <c r="D185" s="729"/>
      <c r="E185" s="727"/>
      <c r="F185" s="731"/>
      <c r="G185" s="731"/>
      <c r="H185" s="733"/>
      <c r="I185" s="448" t="str">
        <f>IF('Mapa final'!Y188="","",'Mapa final'!Y188)</f>
        <v/>
      </c>
      <c r="J185" s="448" t="str">
        <f>IF('Mapa final'!AA188="","",'Mapa final'!AA188)</f>
        <v/>
      </c>
      <c r="K185" s="448" t="str">
        <f t="shared" si="2"/>
        <v/>
      </c>
      <c r="L185" s="448" t="str">
        <f>IF('Mapa final'!AD188="","",'Mapa final'!AD188)</f>
        <v/>
      </c>
      <c r="M185" s="357" t="str">
        <f>IF('Mapa final'!P188="","",'Mapa final'!P188)</f>
        <v/>
      </c>
      <c r="N185" s="428"/>
      <c r="O185" s="428"/>
      <c r="P185" s="428"/>
      <c r="Q185" s="429"/>
    </row>
    <row r="186" spans="1:17" ht="43.5" customHeight="1" x14ac:dyDescent="0.25">
      <c r="A186" s="118" t="s">
        <v>718</v>
      </c>
      <c r="B186" s="725"/>
      <c r="C186" s="727"/>
      <c r="D186" s="729"/>
      <c r="E186" s="727"/>
      <c r="F186" s="731"/>
      <c r="G186" s="731"/>
      <c r="H186" s="733"/>
      <c r="I186" s="448" t="str">
        <f>IF('Mapa final'!Y189="","",'Mapa final'!Y189)</f>
        <v/>
      </c>
      <c r="J186" s="448" t="str">
        <f>IF('Mapa final'!AA189="","",'Mapa final'!AA189)</f>
        <v/>
      </c>
      <c r="K186" s="448" t="str">
        <f t="shared" si="2"/>
        <v/>
      </c>
      <c r="L186" s="448" t="str">
        <f>IF('Mapa final'!AD189="","",'Mapa final'!AD189)</f>
        <v/>
      </c>
      <c r="M186" s="357" t="str">
        <f>IF('Mapa final'!P189="","",'Mapa final'!P189)</f>
        <v/>
      </c>
      <c r="N186" s="428"/>
      <c r="O186" s="428"/>
      <c r="P186" s="428"/>
      <c r="Q186" s="429"/>
    </row>
    <row r="187" spans="1:17" ht="43.5" customHeight="1" x14ac:dyDescent="0.25">
      <c r="A187" s="118" t="s">
        <v>719</v>
      </c>
      <c r="B187" s="724"/>
      <c r="C187" s="726" t="str">
        <f>IF('Mapa final'!E190="","",'Mapa final'!E190)</f>
        <v/>
      </c>
      <c r="D187" s="728"/>
      <c r="E187" s="726" t="str">
        <f>IF('Mapa final'!D190="","",'Mapa final'!D190)</f>
        <v/>
      </c>
      <c r="F187" s="731" t="str">
        <f>IF('Mapa final'!H190="","",'Mapa final'!H190)</f>
        <v/>
      </c>
      <c r="G187" s="731" t="str">
        <f>IF('Mapa final'!L190="","",'Mapa final'!L190)</f>
        <v/>
      </c>
      <c r="H187" s="73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8" t="str">
        <f>IF('Mapa final'!Y190="","",'Mapa final'!Y190)</f>
        <v/>
      </c>
      <c r="J187" s="448" t="str">
        <f>IF('Mapa final'!AA190="","",'Mapa final'!AA190)</f>
        <v/>
      </c>
      <c r="K187" s="448" t="str">
        <f t="shared" si="2"/>
        <v/>
      </c>
      <c r="L187" s="448" t="str">
        <f>IF('Mapa final'!AD190="","",'Mapa final'!AD190)</f>
        <v/>
      </c>
      <c r="M187" s="357" t="str">
        <f>IF('Mapa final'!P190="","",'Mapa final'!P190)</f>
        <v/>
      </c>
      <c r="N187" s="428"/>
      <c r="O187" s="428"/>
      <c r="P187" s="428"/>
      <c r="Q187" s="429"/>
    </row>
    <row r="188" spans="1:17" ht="43.5" customHeight="1" x14ac:dyDescent="0.25">
      <c r="A188" s="118" t="s">
        <v>720</v>
      </c>
      <c r="B188" s="725"/>
      <c r="C188" s="727"/>
      <c r="D188" s="729"/>
      <c r="E188" s="727"/>
      <c r="F188" s="731"/>
      <c r="G188" s="731"/>
      <c r="H188" s="733"/>
      <c r="I188" s="448" t="str">
        <f>IF('Mapa final'!Y191="","",'Mapa final'!Y191)</f>
        <v/>
      </c>
      <c r="J188" s="448" t="str">
        <f>IF('Mapa final'!AA191="","",'Mapa final'!AA191)</f>
        <v/>
      </c>
      <c r="K188" s="448" t="str">
        <f t="shared" si="2"/>
        <v/>
      </c>
      <c r="L188" s="448" t="str">
        <f>IF('Mapa final'!AD191="","",'Mapa final'!AD191)</f>
        <v/>
      </c>
      <c r="M188" s="357" t="str">
        <f>IF('Mapa final'!P191="","",'Mapa final'!P191)</f>
        <v/>
      </c>
      <c r="N188" s="428"/>
      <c r="O188" s="428"/>
      <c r="P188" s="428"/>
      <c r="Q188" s="429"/>
    </row>
    <row r="189" spans="1:17" ht="43.5" customHeight="1" x14ac:dyDescent="0.25">
      <c r="A189" s="118" t="s">
        <v>721</v>
      </c>
      <c r="B189" s="725"/>
      <c r="C189" s="727"/>
      <c r="D189" s="729"/>
      <c r="E189" s="727"/>
      <c r="F189" s="731"/>
      <c r="G189" s="731"/>
      <c r="H189" s="733"/>
      <c r="I189" s="448" t="str">
        <f>IF('Mapa final'!Y192="","",'Mapa final'!Y192)</f>
        <v/>
      </c>
      <c r="J189" s="448" t="str">
        <f>IF('Mapa final'!AA192="","",'Mapa final'!AA192)</f>
        <v/>
      </c>
      <c r="K189" s="448" t="str">
        <f t="shared" si="2"/>
        <v/>
      </c>
      <c r="L189" s="448" t="str">
        <f>IF('Mapa final'!AD192="","",'Mapa final'!AD192)</f>
        <v/>
      </c>
      <c r="M189" s="357" t="str">
        <f>IF('Mapa final'!P192="","",'Mapa final'!P192)</f>
        <v/>
      </c>
      <c r="N189" s="428"/>
      <c r="O189" s="428"/>
      <c r="P189" s="428"/>
      <c r="Q189" s="429"/>
    </row>
    <row r="190" spans="1:17" ht="43.5" customHeight="1" x14ac:dyDescent="0.25">
      <c r="A190" s="118" t="s">
        <v>722</v>
      </c>
      <c r="B190" s="725"/>
      <c r="C190" s="727"/>
      <c r="D190" s="729"/>
      <c r="E190" s="727"/>
      <c r="F190" s="731"/>
      <c r="G190" s="731"/>
      <c r="H190" s="733"/>
      <c r="I190" s="448" t="str">
        <f>IF('Mapa final'!Y193="","",'Mapa final'!Y193)</f>
        <v/>
      </c>
      <c r="J190" s="448" t="str">
        <f>IF('Mapa final'!AA193="","",'Mapa final'!AA193)</f>
        <v/>
      </c>
      <c r="K190" s="448" t="str">
        <f t="shared" si="2"/>
        <v/>
      </c>
      <c r="L190" s="448" t="str">
        <f>IF('Mapa final'!AD193="","",'Mapa final'!AD193)</f>
        <v/>
      </c>
      <c r="M190" s="357" t="str">
        <f>IF('Mapa final'!P193="","",'Mapa final'!P193)</f>
        <v/>
      </c>
      <c r="N190" s="428"/>
      <c r="O190" s="428"/>
      <c r="P190" s="428"/>
      <c r="Q190" s="429"/>
    </row>
    <row r="191" spans="1:17" ht="43.5" customHeight="1" x14ac:dyDescent="0.25">
      <c r="A191" s="118" t="s">
        <v>723</v>
      </c>
      <c r="B191" s="725"/>
      <c r="C191" s="727"/>
      <c r="D191" s="729"/>
      <c r="E191" s="727"/>
      <c r="F191" s="731"/>
      <c r="G191" s="731"/>
      <c r="H191" s="733"/>
      <c r="I191" s="448" t="str">
        <f>IF('Mapa final'!Y194="","",'Mapa final'!Y194)</f>
        <v/>
      </c>
      <c r="J191" s="448" t="str">
        <f>IF('Mapa final'!AA194="","",'Mapa final'!AA194)</f>
        <v/>
      </c>
      <c r="K191" s="448" t="str">
        <f t="shared" si="2"/>
        <v/>
      </c>
      <c r="L191" s="448" t="str">
        <f>IF('Mapa final'!AD194="","",'Mapa final'!AD194)</f>
        <v/>
      </c>
      <c r="M191" s="357" t="str">
        <f>IF('Mapa final'!P194="","",'Mapa final'!P194)</f>
        <v/>
      </c>
      <c r="N191" s="428"/>
      <c r="O191" s="428"/>
      <c r="P191" s="428"/>
      <c r="Q191" s="429"/>
    </row>
    <row r="192" spans="1:17" ht="43.5" customHeight="1" x14ac:dyDescent="0.25">
      <c r="A192" s="118" t="s">
        <v>724</v>
      </c>
      <c r="B192" s="725"/>
      <c r="C192" s="727"/>
      <c r="D192" s="729"/>
      <c r="E192" s="727"/>
      <c r="F192" s="731"/>
      <c r="G192" s="731"/>
      <c r="H192" s="733"/>
      <c r="I192" s="448" t="str">
        <f>IF('Mapa final'!Y195="","",'Mapa final'!Y195)</f>
        <v/>
      </c>
      <c r="J192" s="448" t="str">
        <f>IF('Mapa final'!AA195="","",'Mapa final'!AA195)</f>
        <v/>
      </c>
      <c r="K192" s="448" t="str">
        <f t="shared" si="2"/>
        <v/>
      </c>
      <c r="L192" s="448" t="str">
        <f>IF('Mapa final'!AD195="","",'Mapa final'!AD195)</f>
        <v/>
      </c>
      <c r="M192" s="357" t="str">
        <f>IF('Mapa final'!P195="","",'Mapa final'!P195)</f>
        <v/>
      </c>
      <c r="N192" s="428"/>
      <c r="O192" s="428"/>
      <c r="P192" s="428"/>
      <c r="Q192" s="429"/>
    </row>
    <row r="193" spans="1:17" ht="43.5" customHeight="1" x14ac:dyDescent="0.25">
      <c r="A193" s="118" t="s">
        <v>725</v>
      </c>
      <c r="B193" s="724"/>
      <c r="C193" s="726" t="str">
        <f>IF('Mapa final'!E196="","",'Mapa final'!E196)</f>
        <v/>
      </c>
      <c r="D193" s="728"/>
      <c r="E193" s="726" t="str">
        <f>IF('Mapa final'!D196="","",'Mapa final'!D196)</f>
        <v/>
      </c>
      <c r="F193" s="731" t="str">
        <f>IF('Mapa final'!H196="","",'Mapa final'!H196)</f>
        <v/>
      </c>
      <c r="G193" s="731" t="str">
        <f>IF('Mapa final'!L196="","",'Mapa final'!L196)</f>
        <v/>
      </c>
      <c r="H193" s="73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8" t="str">
        <f>IF('Mapa final'!Y196="","",'Mapa final'!Y196)</f>
        <v/>
      </c>
      <c r="J193" s="448" t="str">
        <f>IF('Mapa final'!AA196="","",'Mapa final'!AA196)</f>
        <v/>
      </c>
      <c r="K193" s="448" t="str">
        <f t="shared" si="2"/>
        <v/>
      </c>
      <c r="L193" s="448" t="str">
        <f>IF('Mapa final'!AD196="","",'Mapa final'!AD196)</f>
        <v/>
      </c>
      <c r="M193" s="357" t="str">
        <f>IF('Mapa final'!P196="","",'Mapa final'!P196)</f>
        <v/>
      </c>
      <c r="N193" s="428"/>
      <c r="O193" s="428"/>
      <c r="P193" s="428"/>
      <c r="Q193" s="429"/>
    </row>
    <row r="194" spans="1:17" ht="43.5" customHeight="1" x14ac:dyDescent="0.25">
      <c r="A194" s="118" t="s">
        <v>726</v>
      </c>
      <c r="B194" s="725"/>
      <c r="C194" s="727"/>
      <c r="D194" s="729"/>
      <c r="E194" s="727"/>
      <c r="F194" s="731"/>
      <c r="G194" s="731"/>
      <c r="H194" s="733"/>
      <c r="I194" s="448" t="str">
        <f>IF('Mapa final'!Y197="","",'Mapa final'!Y197)</f>
        <v/>
      </c>
      <c r="J194" s="448" t="str">
        <f>IF('Mapa final'!AA197="","",'Mapa final'!AA197)</f>
        <v/>
      </c>
      <c r="K194" s="448" t="str">
        <f t="shared" si="2"/>
        <v/>
      </c>
      <c r="L194" s="448" t="str">
        <f>IF('Mapa final'!AD197="","",'Mapa final'!AD197)</f>
        <v/>
      </c>
      <c r="M194" s="357" t="str">
        <f>IF('Mapa final'!P197="","",'Mapa final'!P197)</f>
        <v/>
      </c>
      <c r="N194" s="428"/>
      <c r="O194" s="428"/>
      <c r="P194" s="428"/>
      <c r="Q194" s="429"/>
    </row>
    <row r="195" spans="1:17" ht="43.5" customHeight="1" x14ac:dyDescent="0.25">
      <c r="A195" s="118" t="s">
        <v>727</v>
      </c>
      <c r="B195" s="725"/>
      <c r="C195" s="727"/>
      <c r="D195" s="729"/>
      <c r="E195" s="727"/>
      <c r="F195" s="731"/>
      <c r="G195" s="731"/>
      <c r="H195" s="733"/>
      <c r="I195" s="448" t="str">
        <f>IF('Mapa final'!Y198="","",'Mapa final'!Y198)</f>
        <v/>
      </c>
      <c r="J195" s="448" t="str">
        <f>IF('Mapa final'!AA198="","",'Mapa final'!AA198)</f>
        <v/>
      </c>
      <c r="K195" s="448" t="str">
        <f t="shared" si="2"/>
        <v/>
      </c>
      <c r="L195" s="448" t="str">
        <f>IF('Mapa final'!AD198="","",'Mapa final'!AD198)</f>
        <v/>
      </c>
      <c r="M195" s="357" t="str">
        <f>IF('Mapa final'!P198="","",'Mapa final'!P198)</f>
        <v/>
      </c>
      <c r="N195" s="428"/>
      <c r="O195" s="428"/>
      <c r="P195" s="428"/>
      <c r="Q195" s="429"/>
    </row>
    <row r="196" spans="1:17" ht="43.5" customHeight="1" x14ac:dyDescent="0.25">
      <c r="A196" s="118" t="s">
        <v>728</v>
      </c>
      <c r="B196" s="725"/>
      <c r="C196" s="727"/>
      <c r="D196" s="729"/>
      <c r="E196" s="727"/>
      <c r="F196" s="731"/>
      <c r="G196" s="731"/>
      <c r="H196" s="733"/>
      <c r="I196" s="448" t="str">
        <f>IF('Mapa final'!Y199="","",'Mapa final'!Y199)</f>
        <v/>
      </c>
      <c r="J196" s="448" t="str">
        <f>IF('Mapa final'!AA199="","",'Mapa final'!AA199)</f>
        <v/>
      </c>
      <c r="K196" s="448" t="str">
        <f t="shared" si="2"/>
        <v/>
      </c>
      <c r="L196" s="448" t="str">
        <f>IF('Mapa final'!AD199="","",'Mapa final'!AD199)</f>
        <v/>
      </c>
      <c r="M196" s="357" t="str">
        <f>IF('Mapa final'!P199="","",'Mapa final'!P199)</f>
        <v/>
      </c>
      <c r="N196" s="428"/>
      <c r="O196" s="428"/>
      <c r="P196" s="428"/>
      <c r="Q196" s="429"/>
    </row>
    <row r="197" spans="1:17" ht="43.5" customHeight="1" x14ac:dyDescent="0.25">
      <c r="A197" s="118" t="s">
        <v>729</v>
      </c>
      <c r="B197" s="725"/>
      <c r="C197" s="727"/>
      <c r="D197" s="729"/>
      <c r="E197" s="727"/>
      <c r="F197" s="731"/>
      <c r="G197" s="731"/>
      <c r="H197" s="733"/>
      <c r="I197" s="448" t="str">
        <f>IF('Mapa final'!Y200="","",'Mapa final'!Y200)</f>
        <v/>
      </c>
      <c r="J197" s="448" t="str">
        <f>IF('Mapa final'!AA200="","",'Mapa final'!AA200)</f>
        <v/>
      </c>
      <c r="K197" s="448" t="str">
        <f t="shared" si="2"/>
        <v/>
      </c>
      <c r="L197" s="448" t="str">
        <f>IF('Mapa final'!AD200="","",'Mapa final'!AD200)</f>
        <v/>
      </c>
      <c r="M197" s="357" t="str">
        <f>IF('Mapa final'!P200="","",'Mapa final'!P200)</f>
        <v/>
      </c>
      <c r="N197" s="428"/>
      <c r="O197" s="428"/>
      <c r="P197" s="428"/>
      <c r="Q197" s="429"/>
    </row>
    <row r="198" spans="1:17" ht="43.5" customHeight="1" x14ac:dyDescent="0.25">
      <c r="A198" s="118" t="s">
        <v>730</v>
      </c>
      <c r="B198" s="725"/>
      <c r="C198" s="727"/>
      <c r="D198" s="729"/>
      <c r="E198" s="727"/>
      <c r="F198" s="731"/>
      <c r="G198" s="731"/>
      <c r="H198" s="733"/>
      <c r="I198" s="448" t="str">
        <f>IF('Mapa final'!Y201="","",'Mapa final'!Y201)</f>
        <v/>
      </c>
      <c r="J198" s="448" t="str">
        <f>IF('Mapa final'!AA201="","",'Mapa final'!AA201)</f>
        <v/>
      </c>
      <c r="K198" s="448" t="str">
        <f t="shared" si="2"/>
        <v/>
      </c>
      <c r="L198" s="448" t="str">
        <f>IF('Mapa final'!AD201="","",'Mapa final'!AD201)</f>
        <v/>
      </c>
      <c r="M198" s="357" t="str">
        <f>IF('Mapa final'!P201="","",'Mapa final'!P201)</f>
        <v/>
      </c>
      <c r="N198" s="428"/>
      <c r="O198" s="428"/>
      <c r="P198" s="428"/>
      <c r="Q198" s="429"/>
    </row>
    <row r="199" spans="1:17" ht="43.5" customHeight="1" x14ac:dyDescent="0.25">
      <c r="A199" s="118" t="s">
        <v>731</v>
      </c>
      <c r="B199" s="724"/>
      <c r="C199" s="726" t="str">
        <f>IF('Mapa final'!E202="","",'Mapa final'!E202)</f>
        <v/>
      </c>
      <c r="D199" s="728"/>
      <c r="E199" s="726" t="str">
        <f>IF('Mapa final'!D202="","",'Mapa final'!D202)</f>
        <v/>
      </c>
      <c r="F199" s="731" t="str">
        <f>IF('Mapa final'!H202="","",'Mapa final'!H202)</f>
        <v/>
      </c>
      <c r="G199" s="731" t="str">
        <f>IF('Mapa final'!L202="","",'Mapa final'!L202)</f>
        <v/>
      </c>
      <c r="H199" s="73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8" t="str">
        <f>IF('Mapa final'!Y202="","",'Mapa final'!Y202)</f>
        <v/>
      </c>
      <c r="J199" s="448" t="str">
        <f>IF('Mapa final'!AA202="","",'Mapa final'!AA202)</f>
        <v/>
      </c>
      <c r="K199" s="448" t="str">
        <f t="shared" si="2"/>
        <v/>
      </c>
      <c r="L199" s="448" t="str">
        <f>IF('Mapa final'!AD202="","",'Mapa final'!AD202)</f>
        <v/>
      </c>
      <c r="M199" s="357" t="str">
        <f>IF('Mapa final'!P202="","",'Mapa final'!P202)</f>
        <v/>
      </c>
      <c r="N199" s="428"/>
      <c r="O199" s="428"/>
      <c r="P199" s="428"/>
      <c r="Q199" s="429"/>
    </row>
    <row r="200" spans="1:17" ht="43.5" customHeight="1" x14ac:dyDescent="0.25">
      <c r="A200" s="118" t="s">
        <v>732</v>
      </c>
      <c r="B200" s="725"/>
      <c r="C200" s="727"/>
      <c r="D200" s="729"/>
      <c r="E200" s="727"/>
      <c r="F200" s="731"/>
      <c r="G200" s="731"/>
      <c r="H200" s="733"/>
      <c r="I200" s="448" t="str">
        <f>IF('Mapa final'!Y203="","",'Mapa final'!Y203)</f>
        <v/>
      </c>
      <c r="J200" s="448" t="str">
        <f>IF('Mapa final'!AA203="","",'Mapa final'!AA203)</f>
        <v/>
      </c>
      <c r="K200" s="44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8" t="str">
        <f>IF('Mapa final'!AD203="","",'Mapa final'!AD203)</f>
        <v/>
      </c>
      <c r="M200" s="357" t="str">
        <f>IF('Mapa final'!P203="","",'Mapa final'!P203)</f>
        <v/>
      </c>
      <c r="N200" s="428"/>
      <c r="O200" s="428"/>
      <c r="P200" s="428"/>
      <c r="Q200" s="429"/>
    </row>
    <row r="201" spans="1:17" ht="43.5" customHeight="1" x14ac:dyDescent="0.25">
      <c r="A201" s="118" t="s">
        <v>733</v>
      </c>
      <c r="B201" s="725"/>
      <c r="C201" s="727"/>
      <c r="D201" s="729"/>
      <c r="E201" s="727"/>
      <c r="F201" s="731"/>
      <c r="G201" s="731"/>
      <c r="H201" s="733"/>
      <c r="I201" s="448" t="str">
        <f>IF('Mapa final'!Y204="","",'Mapa final'!Y204)</f>
        <v/>
      </c>
      <c r="J201" s="448" t="str">
        <f>IF('Mapa final'!AA204="","",'Mapa final'!AA204)</f>
        <v/>
      </c>
      <c r="K201" s="448" t="str">
        <f t="shared" si="3"/>
        <v/>
      </c>
      <c r="L201" s="448" t="str">
        <f>IF('Mapa final'!AD204="","",'Mapa final'!AD204)</f>
        <v/>
      </c>
      <c r="M201" s="357" t="str">
        <f>IF('Mapa final'!P204="","",'Mapa final'!P204)</f>
        <v/>
      </c>
      <c r="N201" s="428"/>
      <c r="O201" s="428"/>
      <c r="P201" s="428"/>
      <c r="Q201" s="429"/>
    </row>
    <row r="202" spans="1:17" ht="43.5" customHeight="1" x14ac:dyDescent="0.25">
      <c r="A202" s="118" t="s">
        <v>734</v>
      </c>
      <c r="B202" s="725"/>
      <c r="C202" s="727"/>
      <c r="D202" s="729"/>
      <c r="E202" s="727"/>
      <c r="F202" s="731"/>
      <c r="G202" s="731"/>
      <c r="H202" s="733"/>
      <c r="I202" s="448" t="str">
        <f>IF('Mapa final'!Y205="","",'Mapa final'!Y205)</f>
        <v/>
      </c>
      <c r="J202" s="448" t="str">
        <f>IF('Mapa final'!AA205="","",'Mapa final'!AA205)</f>
        <v/>
      </c>
      <c r="K202" s="448" t="str">
        <f t="shared" si="3"/>
        <v/>
      </c>
      <c r="L202" s="448" t="str">
        <f>IF('Mapa final'!AD205="","",'Mapa final'!AD205)</f>
        <v/>
      </c>
      <c r="M202" s="357" t="str">
        <f>IF('Mapa final'!P205="","",'Mapa final'!P205)</f>
        <v/>
      </c>
      <c r="N202" s="428"/>
      <c r="O202" s="428"/>
      <c r="P202" s="428"/>
      <c r="Q202" s="429"/>
    </row>
    <row r="203" spans="1:17" ht="43.5" customHeight="1" x14ac:dyDescent="0.25">
      <c r="A203" s="118" t="s">
        <v>735</v>
      </c>
      <c r="B203" s="725"/>
      <c r="C203" s="727"/>
      <c r="D203" s="729"/>
      <c r="E203" s="727"/>
      <c r="F203" s="731"/>
      <c r="G203" s="731"/>
      <c r="H203" s="733"/>
      <c r="I203" s="448" t="str">
        <f>IF('Mapa final'!Y206="","",'Mapa final'!Y206)</f>
        <v/>
      </c>
      <c r="J203" s="448" t="str">
        <f>IF('Mapa final'!AA206="","",'Mapa final'!AA206)</f>
        <v/>
      </c>
      <c r="K203" s="448" t="str">
        <f t="shared" si="3"/>
        <v/>
      </c>
      <c r="L203" s="448" t="str">
        <f>IF('Mapa final'!AD206="","",'Mapa final'!AD206)</f>
        <v/>
      </c>
      <c r="M203" s="357" t="str">
        <f>IF('Mapa final'!P206="","",'Mapa final'!P206)</f>
        <v/>
      </c>
      <c r="N203" s="428"/>
      <c r="O203" s="428"/>
      <c r="P203" s="428"/>
      <c r="Q203" s="429"/>
    </row>
    <row r="204" spans="1:17" ht="43.5" customHeight="1" x14ac:dyDescent="0.25">
      <c r="A204" s="118" t="s">
        <v>736</v>
      </c>
      <c r="B204" s="725"/>
      <c r="C204" s="727"/>
      <c r="D204" s="729"/>
      <c r="E204" s="727"/>
      <c r="F204" s="731"/>
      <c r="G204" s="731"/>
      <c r="H204" s="733"/>
      <c r="I204" s="448" t="str">
        <f>IF('Mapa final'!Y207="","",'Mapa final'!Y207)</f>
        <v/>
      </c>
      <c r="J204" s="448" t="str">
        <f>IF('Mapa final'!AA207="","",'Mapa final'!AA207)</f>
        <v/>
      </c>
      <c r="K204" s="448" t="str">
        <f t="shared" si="3"/>
        <v/>
      </c>
      <c r="L204" s="448" t="str">
        <f>IF('Mapa final'!AD207="","",'Mapa final'!AD207)</f>
        <v/>
      </c>
      <c r="M204" s="357" t="str">
        <f>IF('Mapa final'!P207="","",'Mapa final'!P207)</f>
        <v/>
      </c>
      <c r="N204" s="428"/>
      <c r="O204" s="428"/>
      <c r="P204" s="428"/>
      <c r="Q204" s="429"/>
    </row>
    <row r="205" spans="1:17" ht="43.5" customHeight="1" x14ac:dyDescent="0.25">
      <c r="A205" s="118" t="s">
        <v>737</v>
      </c>
      <c r="B205" s="724"/>
      <c r="C205" s="726" t="str">
        <f>IF('Mapa final'!E208="","",'Mapa final'!E208)</f>
        <v/>
      </c>
      <c r="D205" s="728"/>
      <c r="E205" s="726" t="str">
        <f>IF('Mapa final'!D208="","",'Mapa final'!D208)</f>
        <v/>
      </c>
      <c r="F205" s="731" t="str">
        <f>IF('Mapa final'!H208="","",'Mapa final'!H208)</f>
        <v/>
      </c>
      <c r="G205" s="731" t="str">
        <f>IF('Mapa final'!L208="","",'Mapa final'!L208)</f>
        <v/>
      </c>
      <c r="H205" s="73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8" t="str">
        <f>IF('Mapa final'!Y208="","",'Mapa final'!Y208)</f>
        <v/>
      </c>
      <c r="J205" s="448" t="str">
        <f>IF('Mapa final'!AA208="","",'Mapa final'!AA208)</f>
        <v/>
      </c>
      <c r="K205" s="448" t="str">
        <f t="shared" si="3"/>
        <v/>
      </c>
      <c r="L205" s="448" t="str">
        <f>IF('Mapa final'!AD208="","",'Mapa final'!AD208)</f>
        <v/>
      </c>
      <c r="M205" s="357" t="str">
        <f>IF('Mapa final'!P208="","",'Mapa final'!P208)</f>
        <v/>
      </c>
      <c r="N205" s="428"/>
      <c r="O205" s="428"/>
      <c r="P205" s="428"/>
      <c r="Q205" s="429"/>
    </row>
    <row r="206" spans="1:17" ht="43.5" customHeight="1" x14ac:dyDescent="0.25">
      <c r="A206" s="118" t="s">
        <v>738</v>
      </c>
      <c r="B206" s="725"/>
      <c r="C206" s="727"/>
      <c r="D206" s="729"/>
      <c r="E206" s="727"/>
      <c r="F206" s="731"/>
      <c r="G206" s="731"/>
      <c r="H206" s="733"/>
      <c r="I206" s="448" t="str">
        <f>IF('Mapa final'!Y209="","",'Mapa final'!Y209)</f>
        <v/>
      </c>
      <c r="J206" s="448" t="str">
        <f>IF('Mapa final'!AA209="","",'Mapa final'!AA209)</f>
        <v/>
      </c>
      <c r="K206" s="448" t="str">
        <f t="shared" si="3"/>
        <v/>
      </c>
      <c r="L206" s="448" t="str">
        <f>IF('Mapa final'!AD209="","",'Mapa final'!AD209)</f>
        <v/>
      </c>
      <c r="M206" s="357" t="str">
        <f>IF('Mapa final'!P209="","",'Mapa final'!P209)</f>
        <v/>
      </c>
      <c r="N206" s="428"/>
      <c r="O206" s="428"/>
      <c r="P206" s="428"/>
      <c r="Q206" s="429"/>
    </row>
    <row r="207" spans="1:17" ht="43.5" customHeight="1" x14ac:dyDescent="0.25">
      <c r="A207" s="118" t="s">
        <v>739</v>
      </c>
      <c r="B207" s="725"/>
      <c r="C207" s="727"/>
      <c r="D207" s="729"/>
      <c r="E207" s="727"/>
      <c r="F207" s="731"/>
      <c r="G207" s="731"/>
      <c r="H207" s="733"/>
      <c r="I207" s="448" t="str">
        <f>IF('Mapa final'!Y210="","",'Mapa final'!Y210)</f>
        <v/>
      </c>
      <c r="J207" s="448" t="str">
        <f>IF('Mapa final'!AA210="","",'Mapa final'!AA210)</f>
        <v/>
      </c>
      <c r="K207" s="448" t="str">
        <f t="shared" si="3"/>
        <v/>
      </c>
      <c r="L207" s="448" t="str">
        <f>IF('Mapa final'!AD210="","",'Mapa final'!AD210)</f>
        <v/>
      </c>
      <c r="M207" s="357" t="str">
        <f>IF('Mapa final'!P210="","",'Mapa final'!P210)</f>
        <v/>
      </c>
      <c r="N207" s="428"/>
      <c r="O207" s="428"/>
      <c r="P207" s="428"/>
      <c r="Q207" s="429"/>
    </row>
    <row r="208" spans="1:17" ht="43.5" customHeight="1" x14ac:dyDescent="0.25">
      <c r="A208" s="118" t="s">
        <v>740</v>
      </c>
      <c r="B208" s="725"/>
      <c r="C208" s="727"/>
      <c r="D208" s="729"/>
      <c r="E208" s="727"/>
      <c r="F208" s="731"/>
      <c r="G208" s="731"/>
      <c r="H208" s="733"/>
      <c r="I208" s="448" t="str">
        <f>IF('Mapa final'!Y211="","",'Mapa final'!Y211)</f>
        <v/>
      </c>
      <c r="J208" s="448" t="str">
        <f>IF('Mapa final'!AA211="","",'Mapa final'!AA211)</f>
        <v/>
      </c>
      <c r="K208" s="448" t="str">
        <f t="shared" si="3"/>
        <v/>
      </c>
      <c r="L208" s="448" t="str">
        <f>IF('Mapa final'!AD211="","",'Mapa final'!AD211)</f>
        <v/>
      </c>
      <c r="M208" s="357" t="str">
        <f>IF('Mapa final'!P211="","",'Mapa final'!P211)</f>
        <v/>
      </c>
      <c r="N208" s="428"/>
      <c r="O208" s="428"/>
      <c r="P208" s="428"/>
      <c r="Q208" s="429"/>
    </row>
    <row r="209" spans="1:17" ht="43.5" customHeight="1" x14ac:dyDescent="0.25">
      <c r="A209" s="118" t="s">
        <v>741</v>
      </c>
      <c r="B209" s="725"/>
      <c r="C209" s="727"/>
      <c r="D209" s="729"/>
      <c r="E209" s="727"/>
      <c r="F209" s="731"/>
      <c r="G209" s="731"/>
      <c r="H209" s="733"/>
      <c r="I209" s="448" t="str">
        <f>IF('Mapa final'!Y212="","",'Mapa final'!Y212)</f>
        <v/>
      </c>
      <c r="J209" s="448" t="str">
        <f>IF('Mapa final'!AA212="","",'Mapa final'!AA212)</f>
        <v/>
      </c>
      <c r="K209" s="448" t="str">
        <f t="shared" si="3"/>
        <v/>
      </c>
      <c r="L209" s="448" t="str">
        <f>IF('Mapa final'!AD212="","",'Mapa final'!AD212)</f>
        <v/>
      </c>
      <c r="M209" s="357" t="str">
        <f>IF('Mapa final'!P212="","",'Mapa final'!P212)</f>
        <v/>
      </c>
      <c r="N209" s="428"/>
      <c r="O209" s="428"/>
      <c r="P209" s="428"/>
      <c r="Q209" s="429"/>
    </row>
    <row r="210" spans="1:17" ht="43.5" customHeight="1" x14ac:dyDescent="0.25">
      <c r="A210" s="118" t="s">
        <v>742</v>
      </c>
      <c r="B210" s="725"/>
      <c r="C210" s="727"/>
      <c r="D210" s="729"/>
      <c r="E210" s="727"/>
      <c r="F210" s="731"/>
      <c r="G210" s="731"/>
      <c r="H210" s="733"/>
      <c r="I210" s="448" t="str">
        <f>IF('Mapa final'!Y213="","",'Mapa final'!Y213)</f>
        <v/>
      </c>
      <c r="J210" s="448" t="str">
        <f>IF('Mapa final'!AA213="","",'Mapa final'!AA213)</f>
        <v/>
      </c>
      <c r="K210" s="448" t="str">
        <f t="shared" si="3"/>
        <v/>
      </c>
      <c r="L210" s="448" t="str">
        <f>IF('Mapa final'!AD213="","",'Mapa final'!AD213)</f>
        <v/>
      </c>
      <c r="M210" s="357" t="str">
        <f>IF('Mapa final'!P213="","",'Mapa final'!P213)</f>
        <v/>
      </c>
      <c r="N210" s="428"/>
      <c r="O210" s="428"/>
      <c r="P210" s="428"/>
      <c r="Q210" s="429"/>
    </row>
    <row r="211" spans="1:17" ht="43.5" customHeight="1" x14ac:dyDescent="0.25">
      <c r="A211" s="118" t="s">
        <v>743</v>
      </c>
      <c r="B211" s="724"/>
      <c r="C211" s="726" t="str">
        <f>IF('Mapa final'!E214="","",'Mapa final'!E214)</f>
        <v/>
      </c>
      <c r="D211" s="728"/>
      <c r="E211" s="726" t="str">
        <f>IF('Mapa final'!D214="","",'Mapa final'!D214)</f>
        <v/>
      </c>
      <c r="F211" s="731" t="str">
        <f>IF('Mapa final'!H214="","",'Mapa final'!H214)</f>
        <v/>
      </c>
      <c r="G211" s="731" t="str">
        <f>IF('Mapa final'!L214="","",'Mapa final'!L214)</f>
        <v/>
      </c>
      <c r="H211" s="73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8" t="str">
        <f>IF('Mapa final'!Y214="","",'Mapa final'!Y214)</f>
        <v/>
      </c>
      <c r="J211" s="448" t="str">
        <f>IF('Mapa final'!AA214="","",'Mapa final'!AA214)</f>
        <v/>
      </c>
      <c r="K211" s="448" t="str">
        <f t="shared" si="3"/>
        <v/>
      </c>
      <c r="L211" s="448" t="str">
        <f>IF('Mapa final'!AD214="","",'Mapa final'!AD214)</f>
        <v/>
      </c>
      <c r="M211" s="357" t="str">
        <f>IF('Mapa final'!P214="","",'Mapa final'!P214)</f>
        <v/>
      </c>
      <c r="N211" s="428"/>
      <c r="O211" s="428"/>
      <c r="P211" s="428"/>
      <c r="Q211" s="429"/>
    </row>
    <row r="212" spans="1:17" ht="43.5" customHeight="1" x14ac:dyDescent="0.25">
      <c r="A212" s="118" t="s">
        <v>744</v>
      </c>
      <c r="B212" s="725"/>
      <c r="C212" s="727"/>
      <c r="D212" s="729"/>
      <c r="E212" s="727"/>
      <c r="F212" s="731"/>
      <c r="G212" s="731"/>
      <c r="H212" s="733"/>
      <c r="I212" s="448" t="str">
        <f>IF('Mapa final'!Y215="","",'Mapa final'!Y215)</f>
        <v/>
      </c>
      <c r="J212" s="448" t="str">
        <f>IF('Mapa final'!AA215="","",'Mapa final'!AA215)</f>
        <v/>
      </c>
      <c r="K212" s="448" t="str">
        <f t="shared" si="3"/>
        <v/>
      </c>
      <c r="L212" s="448" t="str">
        <f>IF('Mapa final'!AD215="","",'Mapa final'!AD215)</f>
        <v/>
      </c>
      <c r="M212" s="357" t="str">
        <f>IF('Mapa final'!P215="","",'Mapa final'!P215)</f>
        <v/>
      </c>
      <c r="N212" s="428"/>
      <c r="O212" s="428"/>
      <c r="P212" s="428"/>
      <c r="Q212" s="429"/>
    </row>
    <row r="213" spans="1:17" ht="43.5" customHeight="1" x14ac:dyDescent="0.25">
      <c r="A213" s="118" t="s">
        <v>745</v>
      </c>
      <c r="B213" s="725"/>
      <c r="C213" s="727"/>
      <c r="D213" s="729"/>
      <c r="E213" s="727"/>
      <c r="F213" s="731"/>
      <c r="G213" s="731"/>
      <c r="H213" s="733"/>
      <c r="I213" s="448" t="str">
        <f>IF('Mapa final'!Y216="","",'Mapa final'!Y216)</f>
        <v/>
      </c>
      <c r="J213" s="448" t="str">
        <f>IF('Mapa final'!AA216="","",'Mapa final'!AA216)</f>
        <v/>
      </c>
      <c r="K213" s="448" t="str">
        <f t="shared" si="3"/>
        <v/>
      </c>
      <c r="L213" s="448" t="str">
        <f>IF('Mapa final'!AD216="","",'Mapa final'!AD216)</f>
        <v/>
      </c>
      <c r="M213" s="357" t="str">
        <f>IF('Mapa final'!P216="","",'Mapa final'!P216)</f>
        <v/>
      </c>
      <c r="N213" s="428"/>
      <c r="O213" s="428"/>
      <c r="P213" s="428"/>
      <c r="Q213" s="429"/>
    </row>
    <row r="214" spans="1:17" ht="43.5" customHeight="1" x14ac:dyDescent="0.25">
      <c r="A214" s="118" t="s">
        <v>746</v>
      </c>
      <c r="B214" s="725"/>
      <c r="C214" s="727"/>
      <c r="D214" s="729"/>
      <c r="E214" s="727"/>
      <c r="F214" s="731"/>
      <c r="G214" s="731"/>
      <c r="H214" s="733"/>
      <c r="I214" s="448" t="str">
        <f>IF('Mapa final'!Y217="","",'Mapa final'!Y217)</f>
        <v/>
      </c>
      <c r="J214" s="448" t="str">
        <f>IF('Mapa final'!AA217="","",'Mapa final'!AA217)</f>
        <v/>
      </c>
      <c r="K214" s="448" t="str">
        <f t="shared" si="3"/>
        <v/>
      </c>
      <c r="L214" s="448" t="str">
        <f>IF('Mapa final'!AD217="","",'Mapa final'!AD217)</f>
        <v/>
      </c>
      <c r="M214" s="357" t="str">
        <f>IF('Mapa final'!P217="","",'Mapa final'!P217)</f>
        <v/>
      </c>
      <c r="N214" s="428"/>
      <c r="O214" s="428"/>
      <c r="P214" s="428"/>
      <c r="Q214" s="429"/>
    </row>
    <row r="215" spans="1:17" ht="43.5" customHeight="1" x14ac:dyDescent="0.25">
      <c r="A215" s="118" t="s">
        <v>747</v>
      </c>
      <c r="B215" s="725"/>
      <c r="C215" s="727"/>
      <c r="D215" s="729"/>
      <c r="E215" s="727"/>
      <c r="F215" s="731"/>
      <c r="G215" s="731"/>
      <c r="H215" s="733"/>
      <c r="I215" s="448" t="str">
        <f>IF('Mapa final'!Y218="","",'Mapa final'!Y218)</f>
        <v/>
      </c>
      <c r="J215" s="448" t="str">
        <f>IF('Mapa final'!AA218="","",'Mapa final'!AA218)</f>
        <v/>
      </c>
      <c r="K215" s="448" t="str">
        <f t="shared" si="3"/>
        <v/>
      </c>
      <c r="L215" s="448" t="str">
        <f>IF('Mapa final'!AD218="","",'Mapa final'!AD218)</f>
        <v/>
      </c>
      <c r="M215" s="357" t="str">
        <f>IF('Mapa final'!P218="","",'Mapa final'!P218)</f>
        <v/>
      </c>
      <c r="N215" s="428"/>
      <c r="O215" s="428"/>
      <c r="P215" s="428"/>
      <c r="Q215" s="429"/>
    </row>
    <row r="216" spans="1:17" ht="43.5" customHeight="1" x14ac:dyDescent="0.25">
      <c r="A216" s="118" t="s">
        <v>748</v>
      </c>
      <c r="B216" s="725"/>
      <c r="C216" s="727"/>
      <c r="D216" s="729"/>
      <c r="E216" s="727"/>
      <c r="F216" s="731"/>
      <c r="G216" s="731"/>
      <c r="H216" s="733"/>
      <c r="I216" s="448" t="str">
        <f>IF('Mapa final'!Y219="","",'Mapa final'!Y219)</f>
        <v/>
      </c>
      <c r="J216" s="448" t="str">
        <f>IF('Mapa final'!AA219="","",'Mapa final'!AA219)</f>
        <v/>
      </c>
      <c r="K216" s="448" t="str">
        <f t="shared" si="3"/>
        <v/>
      </c>
      <c r="L216" s="448" t="str">
        <f>IF('Mapa final'!AD219="","",'Mapa final'!AD219)</f>
        <v/>
      </c>
      <c r="M216" s="357" t="str">
        <f>IF('Mapa final'!P219="","",'Mapa final'!P219)</f>
        <v/>
      </c>
      <c r="N216" s="428"/>
      <c r="O216" s="428"/>
      <c r="P216" s="428"/>
      <c r="Q216" s="429"/>
    </row>
    <row r="217" spans="1:17" ht="43.5" customHeight="1" x14ac:dyDescent="0.25">
      <c r="A217" s="118" t="s">
        <v>749</v>
      </c>
      <c r="B217" s="724"/>
      <c r="C217" s="726" t="str">
        <f>IF('Mapa final'!E220="","",'Mapa final'!E220)</f>
        <v/>
      </c>
      <c r="D217" s="728"/>
      <c r="E217" s="726" t="str">
        <f>IF('Mapa final'!D220="","",'Mapa final'!D220)</f>
        <v/>
      </c>
      <c r="F217" s="731" t="str">
        <f>IF('Mapa final'!H220="","",'Mapa final'!H220)</f>
        <v/>
      </c>
      <c r="G217" s="731" t="str">
        <f>IF('Mapa final'!L220="","",'Mapa final'!L220)</f>
        <v/>
      </c>
      <c r="H217" s="73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8" t="str">
        <f>IF('Mapa final'!Y220="","",'Mapa final'!Y220)</f>
        <v/>
      </c>
      <c r="J217" s="448" t="str">
        <f>IF('Mapa final'!AA220="","",'Mapa final'!AA220)</f>
        <v/>
      </c>
      <c r="K217" s="448" t="str">
        <f t="shared" si="3"/>
        <v/>
      </c>
      <c r="L217" s="448" t="str">
        <f>IF('Mapa final'!AD220="","",'Mapa final'!AD220)</f>
        <v/>
      </c>
      <c r="M217" s="357" t="str">
        <f>IF('Mapa final'!P220="","",'Mapa final'!P220)</f>
        <v/>
      </c>
      <c r="N217" s="428"/>
      <c r="O217" s="428"/>
      <c r="P217" s="428"/>
      <c r="Q217" s="429"/>
    </row>
    <row r="218" spans="1:17" ht="43.5" customHeight="1" x14ac:dyDescent="0.25">
      <c r="A218" s="118" t="s">
        <v>750</v>
      </c>
      <c r="B218" s="725"/>
      <c r="C218" s="727"/>
      <c r="D218" s="729"/>
      <c r="E218" s="727"/>
      <c r="F218" s="731"/>
      <c r="G218" s="731"/>
      <c r="H218" s="733"/>
      <c r="I218" s="448" t="str">
        <f>IF('Mapa final'!Y221="","",'Mapa final'!Y221)</f>
        <v/>
      </c>
      <c r="J218" s="448" t="str">
        <f>IF('Mapa final'!AA221="","",'Mapa final'!AA221)</f>
        <v/>
      </c>
      <c r="K218" s="448" t="str">
        <f t="shared" si="3"/>
        <v/>
      </c>
      <c r="L218" s="448" t="str">
        <f>IF('Mapa final'!AD221="","",'Mapa final'!AD221)</f>
        <v/>
      </c>
      <c r="M218" s="357" t="str">
        <f>IF('Mapa final'!P221="","",'Mapa final'!P221)</f>
        <v/>
      </c>
      <c r="N218" s="428"/>
      <c r="O218" s="428"/>
      <c r="P218" s="428"/>
      <c r="Q218" s="429"/>
    </row>
    <row r="219" spans="1:17" ht="43.5" customHeight="1" x14ac:dyDescent="0.25">
      <c r="A219" s="118" t="s">
        <v>751</v>
      </c>
      <c r="B219" s="725"/>
      <c r="C219" s="727"/>
      <c r="D219" s="729"/>
      <c r="E219" s="727"/>
      <c r="F219" s="731"/>
      <c r="G219" s="731"/>
      <c r="H219" s="733"/>
      <c r="I219" s="448" t="str">
        <f>IF('Mapa final'!Y222="","",'Mapa final'!Y222)</f>
        <v/>
      </c>
      <c r="J219" s="448" t="str">
        <f>IF('Mapa final'!AA222="","",'Mapa final'!AA222)</f>
        <v/>
      </c>
      <c r="K219" s="448" t="str">
        <f t="shared" si="3"/>
        <v/>
      </c>
      <c r="L219" s="448" t="str">
        <f>IF('Mapa final'!AD222="","",'Mapa final'!AD222)</f>
        <v/>
      </c>
      <c r="M219" s="357" t="str">
        <f>IF('Mapa final'!P222="","",'Mapa final'!P222)</f>
        <v/>
      </c>
      <c r="N219" s="428"/>
      <c r="O219" s="428"/>
      <c r="P219" s="428"/>
      <c r="Q219" s="429"/>
    </row>
    <row r="220" spans="1:17" ht="43.5" customHeight="1" x14ac:dyDescent="0.25">
      <c r="A220" s="118" t="s">
        <v>752</v>
      </c>
      <c r="B220" s="725"/>
      <c r="C220" s="727"/>
      <c r="D220" s="729"/>
      <c r="E220" s="727"/>
      <c r="F220" s="731"/>
      <c r="G220" s="731"/>
      <c r="H220" s="733"/>
      <c r="I220" s="448" t="str">
        <f>IF('Mapa final'!Y223="","",'Mapa final'!Y223)</f>
        <v/>
      </c>
      <c r="J220" s="448" t="str">
        <f>IF('Mapa final'!AA223="","",'Mapa final'!AA223)</f>
        <v/>
      </c>
      <c r="K220" s="448" t="str">
        <f t="shared" si="3"/>
        <v/>
      </c>
      <c r="L220" s="448" t="str">
        <f>IF('Mapa final'!AD223="","",'Mapa final'!AD223)</f>
        <v/>
      </c>
      <c r="M220" s="357" t="str">
        <f>IF('Mapa final'!P223="","",'Mapa final'!P223)</f>
        <v/>
      </c>
      <c r="N220" s="428"/>
      <c r="O220" s="428"/>
      <c r="P220" s="428"/>
      <c r="Q220" s="429"/>
    </row>
    <row r="221" spans="1:17" ht="43.5" customHeight="1" x14ac:dyDescent="0.25">
      <c r="A221" s="118" t="s">
        <v>753</v>
      </c>
      <c r="B221" s="725"/>
      <c r="C221" s="727"/>
      <c r="D221" s="729"/>
      <c r="E221" s="727"/>
      <c r="F221" s="731"/>
      <c r="G221" s="731"/>
      <c r="H221" s="733"/>
      <c r="I221" s="448" t="str">
        <f>IF('Mapa final'!Y224="","",'Mapa final'!Y224)</f>
        <v/>
      </c>
      <c r="J221" s="448" t="str">
        <f>IF('Mapa final'!AA224="","",'Mapa final'!AA224)</f>
        <v/>
      </c>
      <c r="K221" s="448" t="str">
        <f t="shared" si="3"/>
        <v/>
      </c>
      <c r="L221" s="448" t="str">
        <f>IF('Mapa final'!AD224="","",'Mapa final'!AD224)</f>
        <v/>
      </c>
      <c r="M221" s="357" t="str">
        <f>IF('Mapa final'!P224="","",'Mapa final'!P224)</f>
        <v/>
      </c>
      <c r="N221" s="428"/>
      <c r="O221" s="428"/>
      <c r="P221" s="428"/>
      <c r="Q221" s="429"/>
    </row>
    <row r="222" spans="1:17" ht="43.5" customHeight="1" x14ac:dyDescent="0.25">
      <c r="A222" s="118" t="s">
        <v>754</v>
      </c>
      <c r="B222" s="725"/>
      <c r="C222" s="727"/>
      <c r="D222" s="729"/>
      <c r="E222" s="727"/>
      <c r="F222" s="731"/>
      <c r="G222" s="731"/>
      <c r="H222" s="733"/>
      <c r="I222" s="448" t="str">
        <f>IF('Mapa final'!Y225="","",'Mapa final'!Y225)</f>
        <v/>
      </c>
      <c r="J222" s="448" t="str">
        <f>IF('Mapa final'!AA225="","",'Mapa final'!AA225)</f>
        <v/>
      </c>
      <c r="K222" s="448" t="str">
        <f t="shared" si="3"/>
        <v/>
      </c>
      <c r="L222" s="448" t="str">
        <f>IF('Mapa final'!AD225="","",'Mapa final'!AD225)</f>
        <v/>
      </c>
      <c r="M222" s="357" t="str">
        <f>IF('Mapa final'!P225="","",'Mapa final'!P225)</f>
        <v/>
      </c>
      <c r="N222" s="428"/>
      <c r="O222" s="428"/>
      <c r="P222" s="428"/>
      <c r="Q222" s="429"/>
    </row>
    <row r="223" spans="1:17" ht="43.5" customHeight="1" x14ac:dyDescent="0.25">
      <c r="A223" s="118" t="s">
        <v>755</v>
      </c>
      <c r="B223" s="724"/>
      <c r="C223" s="726" t="str">
        <f>IF('Mapa final'!E226="","",'Mapa final'!E226)</f>
        <v/>
      </c>
      <c r="D223" s="728"/>
      <c r="E223" s="726" t="str">
        <f>IF('Mapa final'!D226="","",'Mapa final'!D226)</f>
        <v/>
      </c>
      <c r="F223" s="731" t="str">
        <f>IF('Mapa final'!H226="","",'Mapa final'!H226)</f>
        <v/>
      </c>
      <c r="G223" s="731" t="str">
        <f>IF('Mapa final'!L226="","",'Mapa final'!L226)</f>
        <v/>
      </c>
      <c r="H223" s="73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8" t="str">
        <f>IF('Mapa final'!Y226="","",'Mapa final'!Y226)</f>
        <v/>
      </c>
      <c r="J223" s="448" t="str">
        <f>IF('Mapa final'!AA226="","",'Mapa final'!AA226)</f>
        <v/>
      </c>
      <c r="K223" s="448" t="str">
        <f t="shared" si="3"/>
        <v/>
      </c>
      <c r="L223" s="448" t="str">
        <f>IF('Mapa final'!AD226="","",'Mapa final'!AD226)</f>
        <v/>
      </c>
      <c r="M223" s="357" t="str">
        <f>IF('Mapa final'!P226="","",'Mapa final'!P226)</f>
        <v/>
      </c>
      <c r="N223" s="428"/>
      <c r="O223" s="428"/>
      <c r="P223" s="428"/>
      <c r="Q223" s="429"/>
    </row>
    <row r="224" spans="1:17" ht="43.5" customHeight="1" x14ac:dyDescent="0.25">
      <c r="A224" s="118" t="s">
        <v>756</v>
      </c>
      <c r="B224" s="725"/>
      <c r="C224" s="727"/>
      <c r="D224" s="729"/>
      <c r="E224" s="727"/>
      <c r="F224" s="731"/>
      <c r="G224" s="731"/>
      <c r="H224" s="733"/>
      <c r="I224" s="448" t="str">
        <f>IF('Mapa final'!Y227="","",'Mapa final'!Y227)</f>
        <v/>
      </c>
      <c r="J224" s="448" t="str">
        <f>IF('Mapa final'!AA227="","",'Mapa final'!AA227)</f>
        <v/>
      </c>
      <c r="K224" s="448" t="str">
        <f t="shared" si="3"/>
        <v/>
      </c>
      <c r="L224" s="448" t="str">
        <f>IF('Mapa final'!AD227="","",'Mapa final'!AD227)</f>
        <v/>
      </c>
      <c r="M224" s="357" t="str">
        <f>IF('Mapa final'!P227="","",'Mapa final'!P227)</f>
        <v/>
      </c>
      <c r="N224" s="428"/>
      <c r="O224" s="428"/>
      <c r="P224" s="428"/>
      <c r="Q224" s="429"/>
    </row>
    <row r="225" spans="1:17" ht="43.5" customHeight="1" x14ac:dyDescent="0.25">
      <c r="A225" s="118" t="s">
        <v>757</v>
      </c>
      <c r="B225" s="725"/>
      <c r="C225" s="727"/>
      <c r="D225" s="729"/>
      <c r="E225" s="727"/>
      <c r="F225" s="731"/>
      <c r="G225" s="731"/>
      <c r="H225" s="733"/>
      <c r="I225" s="448" t="str">
        <f>IF('Mapa final'!Y228="","",'Mapa final'!Y228)</f>
        <v/>
      </c>
      <c r="J225" s="448" t="str">
        <f>IF('Mapa final'!AA228="","",'Mapa final'!AA228)</f>
        <v/>
      </c>
      <c r="K225" s="448" t="str">
        <f t="shared" si="3"/>
        <v/>
      </c>
      <c r="L225" s="448" t="str">
        <f>IF('Mapa final'!AD228="","",'Mapa final'!AD228)</f>
        <v/>
      </c>
      <c r="M225" s="357" t="str">
        <f>IF('Mapa final'!P228="","",'Mapa final'!P228)</f>
        <v/>
      </c>
      <c r="N225" s="428"/>
      <c r="O225" s="428"/>
      <c r="P225" s="428"/>
      <c r="Q225" s="429"/>
    </row>
    <row r="226" spans="1:17" ht="43.5" customHeight="1" x14ac:dyDescent="0.25">
      <c r="A226" s="118" t="s">
        <v>758</v>
      </c>
      <c r="B226" s="725"/>
      <c r="C226" s="727"/>
      <c r="D226" s="729"/>
      <c r="E226" s="727"/>
      <c r="F226" s="731"/>
      <c r="G226" s="731"/>
      <c r="H226" s="733"/>
      <c r="I226" s="448" t="str">
        <f>IF('Mapa final'!Y229="","",'Mapa final'!Y229)</f>
        <v/>
      </c>
      <c r="J226" s="448" t="str">
        <f>IF('Mapa final'!AA229="","",'Mapa final'!AA229)</f>
        <v/>
      </c>
      <c r="K226" s="448" t="str">
        <f t="shared" si="3"/>
        <v/>
      </c>
      <c r="L226" s="448" t="str">
        <f>IF('Mapa final'!AD229="","",'Mapa final'!AD229)</f>
        <v/>
      </c>
      <c r="M226" s="357" t="str">
        <f>IF('Mapa final'!P229="","",'Mapa final'!P229)</f>
        <v/>
      </c>
      <c r="N226" s="428"/>
      <c r="O226" s="428"/>
      <c r="P226" s="428"/>
      <c r="Q226" s="429"/>
    </row>
    <row r="227" spans="1:17" ht="43.5" customHeight="1" x14ac:dyDescent="0.25">
      <c r="A227" s="118" t="s">
        <v>759</v>
      </c>
      <c r="B227" s="725"/>
      <c r="C227" s="727"/>
      <c r="D227" s="729"/>
      <c r="E227" s="727"/>
      <c r="F227" s="731"/>
      <c r="G227" s="731"/>
      <c r="H227" s="733"/>
      <c r="I227" s="448" t="str">
        <f>IF('Mapa final'!Y230="","",'Mapa final'!Y230)</f>
        <v/>
      </c>
      <c r="J227" s="448" t="str">
        <f>IF('Mapa final'!AA230="","",'Mapa final'!AA230)</f>
        <v/>
      </c>
      <c r="K227" s="448" t="str">
        <f t="shared" si="3"/>
        <v/>
      </c>
      <c r="L227" s="448" t="str">
        <f>IF('Mapa final'!AD230="","",'Mapa final'!AD230)</f>
        <v/>
      </c>
      <c r="M227" s="357" t="str">
        <f>IF('Mapa final'!P230="","",'Mapa final'!P230)</f>
        <v/>
      </c>
      <c r="N227" s="428"/>
      <c r="O227" s="428"/>
      <c r="P227" s="428"/>
      <c r="Q227" s="429"/>
    </row>
    <row r="228" spans="1:17" ht="43.5" customHeight="1" x14ac:dyDescent="0.25">
      <c r="A228" s="118" t="s">
        <v>760</v>
      </c>
      <c r="B228" s="725"/>
      <c r="C228" s="727"/>
      <c r="D228" s="729"/>
      <c r="E228" s="727"/>
      <c r="F228" s="731"/>
      <c r="G228" s="731"/>
      <c r="H228" s="733"/>
      <c r="I228" s="448" t="str">
        <f>IF('Mapa final'!Y231="","",'Mapa final'!Y231)</f>
        <v/>
      </c>
      <c r="J228" s="448" t="str">
        <f>IF('Mapa final'!AA231="","",'Mapa final'!AA231)</f>
        <v/>
      </c>
      <c r="K228" s="448" t="str">
        <f t="shared" si="3"/>
        <v/>
      </c>
      <c r="L228" s="448" t="str">
        <f>IF('Mapa final'!AD231="","",'Mapa final'!AD231)</f>
        <v/>
      </c>
      <c r="M228" s="357" t="str">
        <f>IF('Mapa final'!P231="","",'Mapa final'!P231)</f>
        <v/>
      </c>
      <c r="N228" s="428"/>
      <c r="O228" s="428"/>
      <c r="P228" s="428"/>
      <c r="Q228" s="429"/>
    </row>
    <row r="229" spans="1:17" ht="43.5" customHeight="1" x14ac:dyDescent="0.25">
      <c r="A229" s="118" t="s">
        <v>761</v>
      </c>
      <c r="B229" s="724"/>
      <c r="C229" s="726" t="str">
        <f>IF('Mapa final'!E232="","",'Mapa final'!E232)</f>
        <v/>
      </c>
      <c r="D229" s="728"/>
      <c r="E229" s="726" t="str">
        <f>IF('Mapa final'!D232="","",'Mapa final'!D232)</f>
        <v/>
      </c>
      <c r="F229" s="731" t="str">
        <f>IF('Mapa final'!H232="","",'Mapa final'!H232)</f>
        <v/>
      </c>
      <c r="G229" s="731" t="str">
        <f>IF('Mapa final'!L232="","",'Mapa final'!L232)</f>
        <v/>
      </c>
      <c r="H229" s="73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8" t="str">
        <f>IF('Mapa final'!Y232="","",'Mapa final'!Y232)</f>
        <v/>
      </c>
      <c r="J229" s="448" t="str">
        <f>IF('Mapa final'!AA232="","",'Mapa final'!AA232)</f>
        <v/>
      </c>
      <c r="K229" s="448" t="str">
        <f t="shared" si="3"/>
        <v/>
      </c>
      <c r="L229" s="448" t="str">
        <f>IF('Mapa final'!AD232="","",'Mapa final'!AD232)</f>
        <v/>
      </c>
      <c r="M229" s="357" t="str">
        <f>IF('Mapa final'!P232="","",'Mapa final'!P232)</f>
        <v/>
      </c>
      <c r="N229" s="428"/>
      <c r="O229" s="428"/>
      <c r="P229" s="428"/>
      <c r="Q229" s="429"/>
    </row>
    <row r="230" spans="1:17" ht="43.5" customHeight="1" x14ac:dyDescent="0.25">
      <c r="A230" s="118" t="s">
        <v>762</v>
      </c>
      <c r="B230" s="725"/>
      <c r="C230" s="727"/>
      <c r="D230" s="729"/>
      <c r="E230" s="727"/>
      <c r="F230" s="731"/>
      <c r="G230" s="731"/>
      <c r="H230" s="733"/>
      <c r="I230" s="448" t="str">
        <f>IF('Mapa final'!Y233="","",'Mapa final'!Y233)</f>
        <v/>
      </c>
      <c r="J230" s="448" t="str">
        <f>IF('Mapa final'!AA233="","",'Mapa final'!AA233)</f>
        <v/>
      </c>
      <c r="K230" s="448" t="str">
        <f t="shared" si="3"/>
        <v/>
      </c>
      <c r="L230" s="448" t="str">
        <f>IF('Mapa final'!AD233="","",'Mapa final'!AD233)</f>
        <v/>
      </c>
      <c r="M230" s="357" t="str">
        <f>IF('Mapa final'!P233="","",'Mapa final'!P233)</f>
        <v/>
      </c>
      <c r="N230" s="428"/>
      <c r="O230" s="428"/>
      <c r="P230" s="428"/>
      <c r="Q230" s="429"/>
    </row>
    <row r="231" spans="1:17" ht="43.5" customHeight="1" x14ac:dyDescent="0.25">
      <c r="A231" s="118" t="s">
        <v>763</v>
      </c>
      <c r="B231" s="725"/>
      <c r="C231" s="727"/>
      <c r="D231" s="729"/>
      <c r="E231" s="727"/>
      <c r="F231" s="731"/>
      <c r="G231" s="731"/>
      <c r="H231" s="733"/>
      <c r="I231" s="448" t="str">
        <f>IF('Mapa final'!Y234="","",'Mapa final'!Y234)</f>
        <v/>
      </c>
      <c r="J231" s="448" t="str">
        <f>IF('Mapa final'!AA234="","",'Mapa final'!AA234)</f>
        <v/>
      </c>
      <c r="K231" s="448" t="str">
        <f t="shared" si="3"/>
        <v/>
      </c>
      <c r="L231" s="448" t="str">
        <f>IF('Mapa final'!AD234="","",'Mapa final'!AD234)</f>
        <v/>
      </c>
      <c r="M231" s="357" t="str">
        <f>IF('Mapa final'!P234="","",'Mapa final'!P234)</f>
        <v/>
      </c>
      <c r="N231" s="428"/>
      <c r="O231" s="428"/>
      <c r="P231" s="428"/>
      <c r="Q231" s="429"/>
    </row>
    <row r="232" spans="1:17" ht="43.5" customHeight="1" x14ac:dyDescent="0.25">
      <c r="A232" s="118" t="s">
        <v>764</v>
      </c>
      <c r="B232" s="725"/>
      <c r="C232" s="727"/>
      <c r="D232" s="729"/>
      <c r="E232" s="727"/>
      <c r="F232" s="731"/>
      <c r="G232" s="731"/>
      <c r="H232" s="733"/>
      <c r="I232" s="448" t="str">
        <f>IF('Mapa final'!Y235="","",'Mapa final'!Y235)</f>
        <v/>
      </c>
      <c r="J232" s="448" t="str">
        <f>IF('Mapa final'!AA235="","",'Mapa final'!AA235)</f>
        <v/>
      </c>
      <c r="K232" s="448" t="str">
        <f t="shared" si="3"/>
        <v/>
      </c>
      <c r="L232" s="448" t="str">
        <f>IF('Mapa final'!AD235="","",'Mapa final'!AD235)</f>
        <v/>
      </c>
      <c r="M232" s="357" t="str">
        <f>IF('Mapa final'!P235="","",'Mapa final'!P235)</f>
        <v/>
      </c>
      <c r="N232" s="428"/>
      <c r="O232" s="428"/>
      <c r="P232" s="428"/>
      <c r="Q232" s="429"/>
    </row>
    <row r="233" spans="1:17" ht="43.5" customHeight="1" x14ac:dyDescent="0.25">
      <c r="A233" s="118" t="s">
        <v>765</v>
      </c>
      <c r="B233" s="725"/>
      <c r="C233" s="727"/>
      <c r="D233" s="729"/>
      <c r="E233" s="727"/>
      <c r="F233" s="731"/>
      <c r="G233" s="731"/>
      <c r="H233" s="733"/>
      <c r="I233" s="448" t="str">
        <f>IF('Mapa final'!Y236="","",'Mapa final'!Y236)</f>
        <v/>
      </c>
      <c r="J233" s="448" t="str">
        <f>IF('Mapa final'!AA236="","",'Mapa final'!AA236)</f>
        <v/>
      </c>
      <c r="K233" s="448" t="str">
        <f t="shared" si="3"/>
        <v/>
      </c>
      <c r="L233" s="448" t="str">
        <f>IF('Mapa final'!AD236="","",'Mapa final'!AD236)</f>
        <v/>
      </c>
      <c r="M233" s="357" t="str">
        <f>IF('Mapa final'!P236="","",'Mapa final'!P236)</f>
        <v/>
      </c>
      <c r="N233" s="428"/>
      <c r="O233" s="428"/>
      <c r="P233" s="428"/>
      <c r="Q233" s="429"/>
    </row>
    <row r="234" spans="1:17" ht="43.5" customHeight="1" x14ac:dyDescent="0.25">
      <c r="A234" s="118" t="s">
        <v>766</v>
      </c>
      <c r="B234" s="725"/>
      <c r="C234" s="727"/>
      <c r="D234" s="729"/>
      <c r="E234" s="727"/>
      <c r="F234" s="731"/>
      <c r="G234" s="731"/>
      <c r="H234" s="733"/>
      <c r="I234" s="448" t="str">
        <f>IF('Mapa final'!Y237="","",'Mapa final'!Y237)</f>
        <v/>
      </c>
      <c r="J234" s="448" t="str">
        <f>IF('Mapa final'!AA237="","",'Mapa final'!AA237)</f>
        <v/>
      </c>
      <c r="K234" s="448" t="str">
        <f t="shared" si="3"/>
        <v/>
      </c>
      <c r="L234" s="448" t="str">
        <f>IF('Mapa final'!AD237="","",'Mapa final'!AD237)</f>
        <v/>
      </c>
      <c r="M234" s="357" t="str">
        <f>IF('Mapa final'!P237="","",'Mapa final'!P237)</f>
        <v/>
      </c>
      <c r="N234" s="428"/>
      <c r="O234" s="428"/>
      <c r="P234" s="428"/>
      <c r="Q234" s="429"/>
    </row>
    <row r="235" spans="1:17" ht="43.5" customHeight="1" x14ac:dyDescent="0.25">
      <c r="A235" s="118" t="s">
        <v>767</v>
      </c>
      <c r="B235" s="724"/>
      <c r="C235" s="726" t="str">
        <f>IF('Mapa final'!E238="","",'Mapa final'!E238)</f>
        <v/>
      </c>
      <c r="D235" s="728"/>
      <c r="E235" s="726" t="str">
        <f>IF('Mapa final'!D238="","",'Mapa final'!D238)</f>
        <v/>
      </c>
      <c r="F235" s="731" t="str">
        <f>IF('Mapa final'!H238="","",'Mapa final'!H238)</f>
        <v/>
      </c>
      <c r="G235" s="731" t="str">
        <f>IF('Mapa final'!L238="","",'Mapa final'!L238)</f>
        <v/>
      </c>
      <c r="H235" s="73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8" t="str">
        <f>IF('Mapa final'!Y238="","",'Mapa final'!Y238)</f>
        <v/>
      </c>
      <c r="J235" s="448" t="str">
        <f>IF('Mapa final'!AA238="","",'Mapa final'!AA238)</f>
        <v/>
      </c>
      <c r="K235" s="448" t="str">
        <f t="shared" si="3"/>
        <v/>
      </c>
      <c r="L235" s="448" t="str">
        <f>IF('Mapa final'!AD238="","",'Mapa final'!AD238)</f>
        <v/>
      </c>
      <c r="M235" s="357" t="str">
        <f>IF('Mapa final'!P238="","",'Mapa final'!P238)</f>
        <v/>
      </c>
      <c r="N235" s="428"/>
      <c r="O235" s="428"/>
      <c r="P235" s="428"/>
      <c r="Q235" s="429"/>
    </row>
    <row r="236" spans="1:17" ht="43.5" customHeight="1" x14ac:dyDescent="0.25">
      <c r="A236" s="118" t="s">
        <v>768</v>
      </c>
      <c r="B236" s="725"/>
      <c r="C236" s="727"/>
      <c r="D236" s="729"/>
      <c r="E236" s="727"/>
      <c r="F236" s="731"/>
      <c r="G236" s="731"/>
      <c r="H236" s="733"/>
      <c r="I236" s="448" t="str">
        <f>IF('Mapa final'!Y239="","",'Mapa final'!Y239)</f>
        <v/>
      </c>
      <c r="J236" s="448" t="str">
        <f>IF('Mapa final'!AA239="","",'Mapa final'!AA239)</f>
        <v/>
      </c>
      <c r="K236" s="448" t="str">
        <f t="shared" si="3"/>
        <v/>
      </c>
      <c r="L236" s="448" t="str">
        <f>IF('Mapa final'!AD239="","",'Mapa final'!AD239)</f>
        <v/>
      </c>
      <c r="M236" s="357" t="str">
        <f>IF('Mapa final'!P239="","",'Mapa final'!P239)</f>
        <v/>
      </c>
      <c r="N236" s="428"/>
      <c r="O236" s="428"/>
      <c r="P236" s="428"/>
      <c r="Q236" s="429"/>
    </row>
    <row r="237" spans="1:17" ht="43.5" customHeight="1" x14ac:dyDescent="0.25">
      <c r="A237" s="118" t="s">
        <v>769</v>
      </c>
      <c r="B237" s="725"/>
      <c r="C237" s="727"/>
      <c r="D237" s="729"/>
      <c r="E237" s="727"/>
      <c r="F237" s="731"/>
      <c r="G237" s="731"/>
      <c r="H237" s="733"/>
      <c r="I237" s="448" t="str">
        <f>IF('Mapa final'!Y240="","",'Mapa final'!Y240)</f>
        <v/>
      </c>
      <c r="J237" s="448" t="str">
        <f>IF('Mapa final'!AA240="","",'Mapa final'!AA240)</f>
        <v/>
      </c>
      <c r="K237" s="448" t="str">
        <f t="shared" si="3"/>
        <v/>
      </c>
      <c r="L237" s="448" t="str">
        <f>IF('Mapa final'!AD240="","",'Mapa final'!AD240)</f>
        <v/>
      </c>
      <c r="M237" s="357" t="str">
        <f>IF('Mapa final'!P240="","",'Mapa final'!P240)</f>
        <v/>
      </c>
      <c r="N237" s="428"/>
      <c r="O237" s="428"/>
      <c r="P237" s="428"/>
      <c r="Q237" s="429"/>
    </row>
    <row r="238" spans="1:17" ht="43.5" customHeight="1" x14ac:dyDescent="0.25">
      <c r="A238" s="118" t="s">
        <v>770</v>
      </c>
      <c r="B238" s="725"/>
      <c r="C238" s="727"/>
      <c r="D238" s="729"/>
      <c r="E238" s="727"/>
      <c r="F238" s="731"/>
      <c r="G238" s="731"/>
      <c r="H238" s="733"/>
      <c r="I238" s="448" t="str">
        <f>IF('Mapa final'!Y241="","",'Mapa final'!Y241)</f>
        <v/>
      </c>
      <c r="J238" s="448" t="str">
        <f>IF('Mapa final'!AA241="","",'Mapa final'!AA241)</f>
        <v/>
      </c>
      <c r="K238" s="448" t="str">
        <f t="shared" si="3"/>
        <v/>
      </c>
      <c r="L238" s="448" t="str">
        <f>IF('Mapa final'!AD241="","",'Mapa final'!AD241)</f>
        <v/>
      </c>
      <c r="M238" s="357" t="str">
        <f>IF('Mapa final'!P241="","",'Mapa final'!P241)</f>
        <v/>
      </c>
      <c r="N238" s="428"/>
      <c r="O238" s="428"/>
      <c r="P238" s="428"/>
      <c r="Q238" s="429"/>
    </row>
    <row r="239" spans="1:17" ht="43.5" customHeight="1" x14ac:dyDescent="0.25">
      <c r="A239" s="118" t="s">
        <v>771</v>
      </c>
      <c r="B239" s="725"/>
      <c r="C239" s="727"/>
      <c r="D239" s="729"/>
      <c r="E239" s="727"/>
      <c r="F239" s="731"/>
      <c r="G239" s="731"/>
      <c r="H239" s="733"/>
      <c r="I239" s="448" t="str">
        <f>IF('Mapa final'!Y242="","",'Mapa final'!Y242)</f>
        <v/>
      </c>
      <c r="J239" s="448" t="str">
        <f>IF('Mapa final'!AA242="","",'Mapa final'!AA242)</f>
        <v/>
      </c>
      <c r="K239" s="448" t="str">
        <f t="shared" si="3"/>
        <v/>
      </c>
      <c r="L239" s="448" t="str">
        <f>IF('Mapa final'!AD242="","",'Mapa final'!AD242)</f>
        <v/>
      </c>
      <c r="M239" s="357" t="str">
        <f>IF('Mapa final'!P242="","",'Mapa final'!P242)</f>
        <v/>
      </c>
      <c r="N239" s="428"/>
      <c r="O239" s="428"/>
      <c r="P239" s="428"/>
      <c r="Q239" s="429"/>
    </row>
    <row r="240" spans="1:17" ht="43.5" customHeight="1" x14ac:dyDescent="0.25">
      <c r="A240" s="118" t="s">
        <v>772</v>
      </c>
      <c r="B240" s="725"/>
      <c r="C240" s="727"/>
      <c r="D240" s="729"/>
      <c r="E240" s="727"/>
      <c r="F240" s="731"/>
      <c r="G240" s="731"/>
      <c r="H240" s="733"/>
      <c r="I240" s="448" t="str">
        <f>IF('Mapa final'!Y243="","",'Mapa final'!Y243)</f>
        <v/>
      </c>
      <c r="J240" s="448" t="str">
        <f>IF('Mapa final'!AA243="","",'Mapa final'!AA243)</f>
        <v/>
      </c>
      <c r="K240" s="448" t="str">
        <f t="shared" si="3"/>
        <v/>
      </c>
      <c r="L240" s="448" t="str">
        <f>IF('Mapa final'!AD243="","",'Mapa final'!AD243)</f>
        <v/>
      </c>
      <c r="M240" s="357" t="str">
        <f>IF('Mapa final'!P243="","",'Mapa final'!P243)</f>
        <v/>
      </c>
      <c r="N240" s="428"/>
      <c r="O240" s="428"/>
      <c r="P240" s="428"/>
      <c r="Q240" s="429"/>
    </row>
    <row r="241" spans="1:17" ht="43.5" customHeight="1" x14ac:dyDescent="0.25">
      <c r="A241" s="118" t="s">
        <v>773</v>
      </c>
      <c r="B241" s="724"/>
      <c r="C241" s="726" t="str">
        <f>IF('Mapa final'!E244="","",'Mapa final'!E244)</f>
        <v/>
      </c>
      <c r="D241" s="728"/>
      <c r="E241" s="726" t="str">
        <f>IF('Mapa final'!D244="","",'Mapa final'!D244)</f>
        <v/>
      </c>
      <c r="F241" s="731" t="str">
        <f>IF('Mapa final'!H244="","",'Mapa final'!H244)</f>
        <v/>
      </c>
      <c r="G241" s="731" t="str">
        <f>IF('Mapa final'!L244="","",'Mapa final'!L244)</f>
        <v/>
      </c>
      <c r="H241" s="73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8" t="str">
        <f>IF('Mapa final'!Y244="","",'Mapa final'!Y244)</f>
        <v/>
      </c>
      <c r="J241" s="448" t="str">
        <f>IF('Mapa final'!AA244="","",'Mapa final'!AA244)</f>
        <v/>
      </c>
      <c r="K241" s="448" t="str">
        <f t="shared" si="3"/>
        <v/>
      </c>
      <c r="L241" s="448" t="str">
        <f>IF('Mapa final'!AD244="","",'Mapa final'!AD244)</f>
        <v/>
      </c>
      <c r="M241" s="357" t="str">
        <f>IF('Mapa final'!P244="","",'Mapa final'!P244)</f>
        <v/>
      </c>
      <c r="N241" s="428"/>
      <c r="O241" s="428"/>
      <c r="P241" s="428"/>
      <c r="Q241" s="429"/>
    </row>
    <row r="242" spans="1:17" ht="43.5" customHeight="1" x14ac:dyDescent="0.25">
      <c r="A242" s="118" t="s">
        <v>774</v>
      </c>
      <c r="B242" s="725"/>
      <c r="C242" s="727"/>
      <c r="D242" s="729"/>
      <c r="E242" s="727"/>
      <c r="F242" s="731"/>
      <c r="G242" s="731"/>
      <c r="H242" s="733"/>
      <c r="I242" s="448" t="str">
        <f>IF('Mapa final'!Y245="","",'Mapa final'!Y245)</f>
        <v/>
      </c>
      <c r="J242" s="448" t="str">
        <f>IF('Mapa final'!AA245="","",'Mapa final'!AA245)</f>
        <v/>
      </c>
      <c r="K242" s="448" t="str">
        <f t="shared" si="3"/>
        <v/>
      </c>
      <c r="L242" s="448" t="str">
        <f>IF('Mapa final'!AD245="","",'Mapa final'!AD245)</f>
        <v/>
      </c>
      <c r="M242" s="357" t="str">
        <f>IF('Mapa final'!P245="","",'Mapa final'!P245)</f>
        <v/>
      </c>
      <c r="N242" s="428"/>
      <c r="O242" s="428"/>
      <c r="P242" s="428"/>
      <c r="Q242" s="429"/>
    </row>
    <row r="243" spans="1:17" ht="43.5" customHeight="1" x14ac:dyDescent="0.25">
      <c r="A243" s="118" t="s">
        <v>775</v>
      </c>
      <c r="B243" s="725"/>
      <c r="C243" s="727"/>
      <c r="D243" s="729"/>
      <c r="E243" s="727"/>
      <c r="F243" s="731"/>
      <c r="G243" s="731"/>
      <c r="H243" s="733"/>
      <c r="I243" s="448" t="str">
        <f>IF('Mapa final'!Y246="","",'Mapa final'!Y246)</f>
        <v/>
      </c>
      <c r="J243" s="448" t="str">
        <f>IF('Mapa final'!AA246="","",'Mapa final'!AA246)</f>
        <v/>
      </c>
      <c r="K243" s="448" t="str">
        <f t="shared" si="3"/>
        <v/>
      </c>
      <c r="L243" s="448" t="str">
        <f>IF('Mapa final'!AD246="","",'Mapa final'!AD246)</f>
        <v/>
      </c>
      <c r="M243" s="357" t="str">
        <f>IF('Mapa final'!P246="","",'Mapa final'!P246)</f>
        <v/>
      </c>
      <c r="N243" s="428"/>
      <c r="O243" s="428"/>
      <c r="P243" s="428"/>
      <c r="Q243" s="429"/>
    </row>
    <row r="244" spans="1:17" ht="43.5" customHeight="1" x14ac:dyDescent="0.25">
      <c r="A244" s="118" t="s">
        <v>776</v>
      </c>
      <c r="B244" s="725"/>
      <c r="C244" s="727"/>
      <c r="D244" s="729"/>
      <c r="E244" s="727"/>
      <c r="F244" s="731"/>
      <c r="G244" s="731"/>
      <c r="H244" s="733"/>
      <c r="I244" s="448" t="str">
        <f>IF('Mapa final'!Y247="","",'Mapa final'!Y247)</f>
        <v/>
      </c>
      <c r="J244" s="448" t="str">
        <f>IF('Mapa final'!AA247="","",'Mapa final'!AA247)</f>
        <v/>
      </c>
      <c r="K244" s="448" t="str">
        <f t="shared" si="3"/>
        <v/>
      </c>
      <c r="L244" s="448" t="str">
        <f>IF('Mapa final'!AD247="","",'Mapa final'!AD247)</f>
        <v/>
      </c>
      <c r="M244" s="357" t="str">
        <f>IF('Mapa final'!P247="","",'Mapa final'!P247)</f>
        <v/>
      </c>
      <c r="N244" s="428"/>
      <c r="O244" s="428"/>
      <c r="P244" s="428"/>
      <c r="Q244" s="429"/>
    </row>
    <row r="245" spans="1:17" ht="43.5" customHeight="1" x14ac:dyDescent="0.25">
      <c r="A245" s="118" t="s">
        <v>777</v>
      </c>
      <c r="B245" s="725"/>
      <c r="C245" s="727"/>
      <c r="D245" s="729"/>
      <c r="E245" s="727"/>
      <c r="F245" s="731"/>
      <c r="G245" s="731"/>
      <c r="H245" s="733"/>
      <c r="I245" s="448" t="str">
        <f>IF('Mapa final'!Y248="","",'Mapa final'!Y248)</f>
        <v/>
      </c>
      <c r="J245" s="448" t="str">
        <f>IF('Mapa final'!AA248="","",'Mapa final'!AA248)</f>
        <v/>
      </c>
      <c r="K245" s="448" t="str">
        <f t="shared" si="3"/>
        <v/>
      </c>
      <c r="L245" s="448" t="str">
        <f>IF('Mapa final'!AD248="","",'Mapa final'!AD248)</f>
        <v/>
      </c>
      <c r="M245" s="357" t="str">
        <f>IF('Mapa final'!P248="","",'Mapa final'!P248)</f>
        <v/>
      </c>
      <c r="N245" s="428"/>
      <c r="O245" s="428"/>
      <c r="P245" s="428"/>
      <c r="Q245" s="429"/>
    </row>
    <row r="246" spans="1:17" ht="43.5" customHeight="1" x14ac:dyDescent="0.25">
      <c r="A246" s="118" t="s">
        <v>778</v>
      </c>
      <c r="B246" s="725"/>
      <c r="C246" s="727"/>
      <c r="D246" s="729"/>
      <c r="E246" s="727"/>
      <c r="F246" s="731"/>
      <c r="G246" s="731"/>
      <c r="H246" s="733"/>
      <c r="I246" s="448" t="str">
        <f>IF('Mapa final'!Y249="","",'Mapa final'!Y249)</f>
        <v/>
      </c>
      <c r="J246" s="448" t="str">
        <f>IF('Mapa final'!AA249="","",'Mapa final'!AA249)</f>
        <v/>
      </c>
      <c r="K246" s="448" t="str">
        <f t="shared" si="3"/>
        <v/>
      </c>
      <c r="L246" s="448" t="str">
        <f>IF('Mapa final'!AD249="","",'Mapa final'!AD249)</f>
        <v/>
      </c>
      <c r="M246" s="357" t="str">
        <f>IF('Mapa final'!P249="","",'Mapa final'!P249)</f>
        <v/>
      </c>
      <c r="N246" s="428"/>
      <c r="O246" s="428"/>
      <c r="P246" s="428"/>
      <c r="Q246" s="429"/>
    </row>
    <row r="247" spans="1:17" ht="43.5" customHeight="1" x14ac:dyDescent="0.25">
      <c r="A247" s="118" t="s">
        <v>779</v>
      </c>
      <c r="B247" s="724"/>
      <c r="C247" s="726" t="str">
        <f>IF('Mapa final'!E250="","",'Mapa final'!E250)</f>
        <v/>
      </c>
      <c r="D247" s="728"/>
      <c r="E247" s="726" t="str">
        <f>IF('Mapa final'!D250="","",'Mapa final'!D250)</f>
        <v/>
      </c>
      <c r="F247" s="731" t="str">
        <f>IF('Mapa final'!H250="","",'Mapa final'!H250)</f>
        <v/>
      </c>
      <c r="G247" s="731" t="str">
        <f>IF('Mapa final'!L250="","",'Mapa final'!L250)</f>
        <v/>
      </c>
      <c r="H247" s="73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8" t="str">
        <f>IF('Mapa final'!Y250="","",'Mapa final'!Y250)</f>
        <v/>
      </c>
      <c r="J247" s="448" t="str">
        <f>IF('Mapa final'!AA250="","",'Mapa final'!AA250)</f>
        <v/>
      </c>
      <c r="K247" s="448" t="str">
        <f t="shared" si="3"/>
        <v/>
      </c>
      <c r="L247" s="448" t="str">
        <f>IF('Mapa final'!AD250="","",'Mapa final'!AD250)</f>
        <v/>
      </c>
      <c r="M247" s="357" t="str">
        <f>IF('Mapa final'!P250="","",'Mapa final'!P250)</f>
        <v/>
      </c>
      <c r="N247" s="428"/>
      <c r="O247" s="428"/>
      <c r="P247" s="428"/>
      <c r="Q247" s="429"/>
    </row>
    <row r="248" spans="1:17" ht="43.5" customHeight="1" x14ac:dyDescent="0.25">
      <c r="A248" s="118" t="s">
        <v>780</v>
      </c>
      <c r="B248" s="725"/>
      <c r="C248" s="727"/>
      <c r="D248" s="729"/>
      <c r="E248" s="727"/>
      <c r="F248" s="731"/>
      <c r="G248" s="731"/>
      <c r="H248" s="733"/>
      <c r="I248" s="448" t="str">
        <f>IF('Mapa final'!Y251="","",'Mapa final'!Y251)</f>
        <v/>
      </c>
      <c r="J248" s="448" t="str">
        <f>IF('Mapa final'!AA251="","",'Mapa final'!AA251)</f>
        <v/>
      </c>
      <c r="K248" s="448" t="str">
        <f t="shared" si="3"/>
        <v/>
      </c>
      <c r="L248" s="448" t="str">
        <f>IF('Mapa final'!AD251="","",'Mapa final'!AD251)</f>
        <v/>
      </c>
      <c r="M248" s="357" t="str">
        <f>IF('Mapa final'!P251="","",'Mapa final'!P251)</f>
        <v/>
      </c>
      <c r="N248" s="428"/>
      <c r="O248" s="428"/>
      <c r="P248" s="428"/>
      <c r="Q248" s="429"/>
    </row>
    <row r="249" spans="1:17" ht="43.5" customHeight="1" x14ac:dyDescent="0.25">
      <c r="A249" s="118" t="s">
        <v>781</v>
      </c>
      <c r="B249" s="725"/>
      <c r="C249" s="727"/>
      <c r="D249" s="729"/>
      <c r="E249" s="727"/>
      <c r="F249" s="731"/>
      <c r="G249" s="731"/>
      <c r="H249" s="733"/>
      <c r="I249" s="448" t="str">
        <f>IF('Mapa final'!Y252="","",'Mapa final'!Y252)</f>
        <v/>
      </c>
      <c r="J249" s="448" t="str">
        <f>IF('Mapa final'!AA252="","",'Mapa final'!AA252)</f>
        <v/>
      </c>
      <c r="K249" s="448" t="str">
        <f t="shared" si="3"/>
        <v/>
      </c>
      <c r="L249" s="448" t="str">
        <f>IF('Mapa final'!AD252="","",'Mapa final'!AD252)</f>
        <v/>
      </c>
      <c r="M249" s="357" t="str">
        <f>IF('Mapa final'!P252="","",'Mapa final'!P252)</f>
        <v/>
      </c>
      <c r="N249" s="428"/>
      <c r="O249" s="428"/>
      <c r="P249" s="428"/>
      <c r="Q249" s="429"/>
    </row>
    <row r="250" spans="1:17" ht="43.5" customHeight="1" x14ac:dyDescent="0.25">
      <c r="A250" s="118" t="s">
        <v>782</v>
      </c>
      <c r="B250" s="725"/>
      <c r="C250" s="727"/>
      <c r="D250" s="729"/>
      <c r="E250" s="727"/>
      <c r="F250" s="731"/>
      <c r="G250" s="731"/>
      <c r="H250" s="733"/>
      <c r="I250" s="448" t="str">
        <f>IF('Mapa final'!Y253="","",'Mapa final'!Y253)</f>
        <v/>
      </c>
      <c r="J250" s="448" t="str">
        <f>IF('Mapa final'!AA253="","",'Mapa final'!AA253)</f>
        <v/>
      </c>
      <c r="K250" s="448" t="str">
        <f t="shared" si="3"/>
        <v/>
      </c>
      <c r="L250" s="448" t="str">
        <f>IF('Mapa final'!AD253="","",'Mapa final'!AD253)</f>
        <v/>
      </c>
      <c r="M250" s="357" t="str">
        <f>IF('Mapa final'!P253="","",'Mapa final'!P253)</f>
        <v/>
      </c>
      <c r="N250" s="428"/>
      <c r="O250" s="428"/>
      <c r="P250" s="428"/>
      <c r="Q250" s="429"/>
    </row>
    <row r="251" spans="1:17" ht="43.5" customHeight="1" x14ac:dyDescent="0.25">
      <c r="A251" s="118" t="s">
        <v>783</v>
      </c>
      <c r="B251" s="725"/>
      <c r="C251" s="727"/>
      <c r="D251" s="729"/>
      <c r="E251" s="727"/>
      <c r="F251" s="731"/>
      <c r="G251" s="731"/>
      <c r="H251" s="733"/>
      <c r="I251" s="448" t="str">
        <f>IF('Mapa final'!Y254="","",'Mapa final'!Y254)</f>
        <v/>
      </c>
      <c r="J251" s="448" t="str">
        <f>IF('Mapa final'!AA254="","",'Mapa final'!AA254)</f>
        <v/>
      </c>
      <c r="K251" s="448" t="str">
        <f t="shared" si="3"/>
        <v/>
      </c>
      <c r="L251" s="448" t="str">
        <f>IF('Mapa final'!AD254="","",'Mapa final'!AD254)</f>
        <v/>
      </c>
      <c r="M251" s="357" t="str">
        <f>IF('Mapa final'!P254="","",'Mapa final'!P254)</f>
        <v/>
      </c>
      <c r="N251" s="428"/>
      <c r="O251" s="428"/>
      <c r="P251" s="428"/>
      <c r="Q251" s="429"/>
    </row>
    <row r="252" spans="1:17" ht="43.5" customHeight="1" x14ac:dyDescent="0.25">
      <c r="A252" s="118" t="s">
        <v>784</v>
      </c>
      <c r="B252" s="725"/>
      <c r="C252" s="727"/>
      <c r="D252" s="729"/>
      <c r="E252" s="727"/>
      <c r="F252" s="731"/>
      <c r="G252" s="731"/>
      <c r="H252" s="733"/>
      <c r="I252" s="448" t="str">
        <f>IF('Mapa final'!Y255="","",'Mapa final'!Y255)</f>
        <v/>
      </c>
      <c r="J252" s="448" t="str">
        <f>IF('Mapa final'!AA255="","",'Mapa final'!AA255)</f>
        <v/>
      </c>
      <c r="K252" s="448" t="str">
        <f t="shared" si="3"/>
        <v/>
      </c>
      <c r="L252" s="448" t="str">
        <f>IF('Mapa final'!AD255="","",'Mapa final'!AD255)</f>
        <v/>
      </c>
      <c r="M252" s="357" t="str">
        <f>IF('Mapa final'!P255="","",'Mapa final'!P255)</f>
        <v/>
      </c>
      <c r="N252" s="428"/>
      <c r="O252" s="428"/>
      <c r="P252" s="428"/>
      <c r="Q252" s="429"/>
    </row>
    <row r="253" spans="1:17" ht="43.5" customHeight="1" x14ac:dyDescent="0.25">
      <c r="A253" s="118" t="s">
        <v>785</v>
      </c>
      <c r="B253" s="724"/>
      <c r="C253" s="726" t="str">
        <f>IF('Mapa final'!E256="","",'Mapa final'!E256)</f>
        <v/>
      </c>
      <c r="D253" s="728"/>
      <c r="E253" s="726" t="str">
        <f>IF('Mapa final'!D256="","",'Mapa final'!D256)</f>
        <v/>
      </c>
      <c r="F253" s="731" t="str">
        <f>IF('Mapa final'!H256="","",'Mapa final'!H256)</f>
        <v/>
      </c>
      <c r="G253" s="731" t="str">
        <f>IF('Mapa final'!L256="","",'Mapa final'!L256)</f>
        <v/>
      </c>
      <c r="H253" s="73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8" t="str">
        <f>IF('Mapa final'!Y256="","",'Mapa final'!Y256)</f>
        <v/>
      </c>
      <c r="J253" s="448" t="str">
        <f>IF('Mapa final'!AA256="","",'Mapa final'!AA256)</f>
        <v/>
      </c>
      <c r="K253" s="448" t="str">
        <f t="shared" si="3"/>
        <v/>
      </c>
      <c r="L253" s="448" t="str">
        <f>IF('Mapa final'!AD256="","",'Mapa final'!AD256)</f>
        <v/>
      </c>
      <c r="M253" s="357" t="str">
        <f>IF('Mapa final'!P256="","",'Mapa final'!P256)</f>
        <v/>
      </c>
      <c r="N253" s="428"/>
      <c r="O253" s="428"/>
      <c r="P253" s="428"/>
      <c r="Q253" s="429"/>
    </row>
    <row r="254" spans="1:17" ht="43.5" customHeight="1" x14ac:dyDescent="0.25">
      <c r="A254" s="118" t="s">
        <v>786</v>
      </c>
      <c r="B254" s="725"/>
      <c r="C254" s="727"/>
      <c r="D254" s="729"/>
      <c r="E254" s="727"/>
      <c r="F254" s="731"/>
      <c r="G254" s="731"/>
      <c r="H254" s="733"/>
      <c r="I254" s="448" t="str">
        <f>IF('Mapa final'!Y257="","",'Mapa final'!Y257)</f>
        <v/>
      </c>
      <c r="J254" s="448" t="str">
        <f>IF('Mapa final'!AA257="","",'Mapa final'!AA257)</f>
        <v/>
      </c>
      <c r="K254" s="448" t="str">
        <f t="shared" si="3"/>
        <v/>
      </c>
      <c r="L254" s="448" t="str">
        <f>IF('Mapa final'!AD257="","",'Mapa final'!AD257)</f>
        <v/>
      </c>
      <c r="M254" s="357" t="str">
        <f>IF('Mapa final'!P257="","",'Mapa final'!P257)</f>
        <v/>
      </c>
      <c r="N254" s="428"/>
      <c r="O254" s="428"/>
      <c r="P254" s="428"/>
      <c r="Q254" s="429"/>
    </row>
    <row r="255" spans="1:17" ht="43.5" customHeight="1" x14ac:dyDescent="0.25">
      <c r="A255" s="118" t="s">
        <v>787</v>
      </c>
      <c r="B255" s="725"/>
      <c r="C255" s="727"/>
      <c r="D255" s="729"/>
      <c r="E255" s="727"/>
      <c r="F255" s="731"/>
      <c r="G255" s="731"/>
      <c r="H255" s="733"/>
      <c r="I255" s="448" t="str">
        <f>IF('Mapa final'!Y258="","",'Mapa final'!Y258)</f>
        <v/>
      </c>
      <c r="J255" s="448" t="str">
        <f>IF('Mapa final'!AA258="","",'Mapa final'!AA258)</f>
        <v/>
      </c>
      <c r="K255" s="448" t="str">
        <f t="shared" si="3"/>
        <v/>
      </c>
      <c r="L255" s="448" t="str">
        <f>IF('Mapa final'!AD258="","",'Mapa final'!AD258)</f>
        <v/>
      </c>
      <c r="M255" s="357" t="str">
        <f>IF('Mapa final'!P258="","",'Mapa final'!P258)</f>
        <v/>
      </c>
      <c r="N255" s="428"/>
      <c r="O255" s="428"/>
      <c r="P255" s="428"/>
      <c r="Q255" s="429"/>
    </row>
    <row r="256" spans="1:17" ht="43.5" customHeight="1" x14ac:dyDescent="0.25">
      <c r="A256" s="118" t="s">
        <v>788</v>
      </c>
      <c r="B256" s="725"/>
      <c r="C256" s="727"/>
      <c r="D256" s="729"/>
      <c r="E256" s="727"/>
      <c r="F256" s="731"/>
      <c r="G256" s="731"/>
      <c r="H256" s="733"/>
      <c r="I256" s="448" t="str">
        <f>IF('Mapa final'!Y259="","",'Mapa final'!Y259)</f>
        <v/>
      </c>
      <c r="J256" s="448" t="str">
        <f>IF('Mapa final'!AA259="","",'Mapa final'!AA259)</f>
        <v/>
      </c>
      <c r="K256" s="448" t="str">
        <f t="shared" si="3"/>
        <v/>
      </c>
      <c r="L256" s="448" t="str">
        <f>IF('Mapa final'!AD259="","",'Mapa final'!AD259)</f>
        <v/>
      </c>
      <c r="M256" s="357" t="str">
        <f>IF('Mapa final'!P259="","",'Mapa final'!P259)</f>
        <v/>
      </c>
      <c r="N256" s="428"/>
      <c r="O256" s="428"/>
      <c r="P256" s="428"/>
      <c r="Q256" s="429"/>
    </row>
    <row r="257" spans="1:17" ht="43.5" customHeight="1" x14ac:dyDescent="0.25">
      <c r="A257" s="118" t="s">
        <v>789</v>
      </c>
      <c r="B257" s="725"/>
      <c r="C257" s="727"/>
      <c r="D257" s="729"/>
      <c r="E257" s="727"/>
      <c r="F257" s="731"/>
      <c r="G257" s="731"/>
      <c r="H257" s="733"/>
      <c r="I257" s="448" t="str">
        <f>IF('Mapa final'!Y260="","",'Mapa final'!Y260)</f>
        <v/>
      </c>
      <c r="J257" s="448" t="str">
        <f>IF('Mapa final'!AA260="","",'Mapa final'!AA260)</f>
        <v/>
      </c>
      <c r="K257" s="448" t="str">
        <f t="shared" si="3"/>
        <v/>
      </c>
      <c r="L257" s="448" t="str">
        <f>IF('Mapa final'!AD260="","",'Mapa final'!AD260)</f>
        <v/>
      </c>
      <c r="M257" s="357" t="str">
        <f>IF('Mapa final'!P260="","",'Mapa final'!P260)</f>
        <v/>
      </c>
      <c r="N257" s="428"/>
      <c r="O257" s="428"/>
      <c r="P257" s="428"/>
      <c r="Q257" s="429"/>
    </row>
    <row r="258" spans="1:17" ht="43.5" customHeight="1" x14ac:dyDescent="0.25">
      <c r="A258" s="118" t="s">
        <v>790</v>
      </c>
      <c r="B258" s="725"/>
      <c r="C258" s="727"/>
      <c r="D258" s="729"/>
      <c r="E258" s="727"/>
      <c r="F258" s="731"/>
      <c r="G258" s="731"/>
      <c r="H258" s="733"/>
      <c r="I258" s="448" t="str">
        <f>IF('Mapa final'!Y261="","",'Mapa final'!Y261)</f>
        <v/>
      </c>
      <c r="J258" s="448" t="str">
        <f>IF('Mapa final'!AA261="","",'Mapa final'!AA261)</f>
        <v/>
      </c>
      <c r="K258" s="448" t="str">
        <f t="shared" si="3"/>
        <v/>
      </c>
      <c r="L258" s="448" t="str">
        <f>IF('Mapa final'!AD261="","",'Mapa final'!AD261)</f>
        <v/>
      </c>
      <c r="M258" s="357" t="str">
        <f>IF('Mapa final'!P261="","",'Mapa final'!P261)</f>
        <v/>
      </c>
      <c r="N258" s="428"/>
      <c r="O258" s="428"/>
      <c r="P258" s="428"/>
      <c r="Q258" s="429"/>
    </row>
    <row r="259" spans="1:17" ht="43.5" customHeight="1" x14ac:dyDescent="0.25">
      <c r="A259" s="118" t="s">
        <v>791</v>
      </c>
      <c r="B259" s="724"/>
      <c r="C259" s="726" t="str">
        <f>IF('Mapa final'!E262="","",'Mapa final'!E262)</f>
        <v/>
      </c>
      <c r="D259" s="728"/>
      <c r="E259" s="726" t="str">
        <f>IF('Mapa final'!D262="","",'Mapa final'!D262)</f>
        <v/>
      </c>
      <c r="F259" s="731" t="str">
        <f>IF('Mapa final'!H262="","",'Mapa final'!H262)</f>
        <v/>
      </c>
      <c r="G259" s="731" t="str">
        <f>IF('Mapa final'!L262="","",'Mapa final'!L262)</f>
        <v/>
      </c>
      <c r="H259" s="73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8" t="str">
        <f>IF('Mapa final'!Y262="","",'Mapa final'!Y262)</f>
        <v/>
      </c>
      <c r="J259" s="448" t="str">
        <f>IF('Mapa final'!AA262="","",'Mapa final'!AA262)</f>
        <v/>
      </c>
      <c r="K259" s="448" t="str">
        <f t="shared" si="3"/>
        <v/>
      </c>
      <c r="L259" s="448" t="str">
        <f>IF('Mapa final'!AD262="","",'Mapa final'!AD262)</f>
        <v/>
      </c>
      <c r="M259" s="357" t="str">
        <f>IF('Mapa final'!P262="","",'Mapa final'!P262)</f>
        <v/>
      </c>
      <c r="N259" s="428"/>
      <c r="O259" s="428"/>
      <c r="P259" s="428"/>
      <c r="Q259" s="429"/>
    </row>
    <row r="260" spans="1:17" ht="43.5" customHeight="1" x14ac:dyDescent="0.25">
      <c r="A260" s="118" t="s">
        <v>792</v>
      </c>
      <c r="B260" s="725"/>
      <c r="C260" s="727"/>
      <c r="D260" s="729"/>
      <c r="E260" s="727"/>
      <c r="F260" s="731"/>
      <c r="G260" s="731"/>
      <c r="H260" s="733"/>
      <c r="I260" s="448" t="str">
        <f>IF('Mapa final'!Y263="","",'Mapa final'!Y263)</f>
        <v/>
      </c>
      <c r="J260" s="448" t="str">
        <f>IF('Mapa final'!AA263="","",'Mapa final'!AA263)</f>
        <v/>
      </c>
      <c r="K260" s="448" t="str">
        <f t="shared" si="3"/>
        <v/>
      </c>
      <c r="L260" s="448" t="str">
        <f>IF('Mapa final'!AD263="","",'Mapa final'!AD263)</f>
        <v/>
      </c>
      <c r="M260" s="357" t="str">
        <f>IF('Mapa final'!P263="","",'Mapa final'!P263)</f>
        <v/>
      </c>
      <c r="N260" s="428"/>
      <c r="O260" s="428"/>
      <c r="P260" s="428"/>
      <c r="Q260" s="429"/>
    </row>
    <row r="261" spans="1:17" ht="43.5" customHeight="1" x14ac:dyDescent="0.25">
      <c r="A261" s="118" t="s">
        <v>793</v>
      </c>
      <c r="B261" s="725"/>
      <c r="C261" s="727"/>
      <c r="D261" s="729"/>
      <c r="E261" s="727"/>
      <c r="F261" s="731"/>
      <c r="G261" s="731"/>
      <c r="H261" s="733"/>
      <c r="I261" s="448" t="str">
        <f>IF('Mapa final'!Y264="","",'Mapa final'!Y264)</f>
        <v/>
      </c>
      <c r="J261" s="448" t="str">
        <f>IF('Mapa final'!AA264="","",'Mapa final'!AA264)</f>
        <v/>
      </c>
      <c r="K261" s="448" t="str">
        <f t="shared" si="3"/>
        <v/>
      </c>
      <c r="L261" s="448" t="str">
        <f>IF('Mapa final'!AD264="","",'Mapa final'!AD264)</f>
        <v/>
      </c>
      <c r="M261" s="357" t="str">
        <f>IF('Mapa final'!P264="","",'Mapa final'!P264)</f>
        <v/>
      </c>
      <c r="N261" s="428"/>
      <c r="O261" s="428"/>
      <c r="P261" s="428"/>
      <c r="Q261" s="429"/>
    </row>
    <row r="262" spans="1:17" ht="43.5" customHeight="1" x14ac:dyDescent="0.25">
      <c r="A262" s="118" t="s">
        <v>794</v>
      </c>
      <c r="B262" s="725"/>
      <c r="C262" s="727"/>
      <c r="D262" s="729"/>
      <c r="E262" s="727"/>
      <c r="F262" s="731"/>
      <c r="G262" s="731"/>
      <c r="H262" s="733"/>
      <c r="I262" s="448" t="str">
        <f>IF('Mapa final'!Y265="","",'Mapa final'!Y265)</f>
        <v/>
      </c>
      <c r="J262" s="448" t="str">
        <f>IF('Mapa final'!AA265="","",'Mapa final'!AA265)</f>
        <v/>
      </c>
      <c r="K262" s="448" t="str">
        <f t="shared" si="3"/>
        <v/>
      </c>
      <c r="L262" s="448" t="str">
        <f>IF('Mapa final'!AD265="","",'Mapa final'!AD265)</f>
        <v/>
      </c>
      <c r="M262" s="357" t="str">
        <f>IF('Mapa final'!P265="","",'Mapa final'!P265)</f>
        <v/>
      </c>
      <c r="N262" s="428"/>
      <c r="O262" s="428"/>
      <c r="P262" s="428"/>
      <c r="Q262" s="429"/>
    </row>
    <row r="263" spans="1:17" ht="43.5" customHeight="1" x14ac:dyDescent="0.25">
      <c r="A263" s="118" t="s">
        <v>795</v>
      </c>
      <c r="B263" s="725"/>
      <c r="C263" s="727"/>
      <c r="D263" s="729"/>
      <c r="E263" s="727"/>
      <c r="F263" s="731"/>
      <c r="G263" s="731"/>
      <c r="H263" s="733"/>
      <c r="I263" s="448" t="str">
        <f>IF('Mapa final'!Y266="","",'Mapa final'!Y266)</f>
        <v/>
      </c>
      <c r="J263" s="448" t="str">
        <f>IF('Mapa final'!AA266="","",'Mapa final'!AA266)</f>
        <v/>
      </c>
      <c r="K263" s="448" t="str">
        <f t="shared" si="3"/>
        <v/>
      </c>
      <c r="L263" s="448" t="str">
        <f>IF('Mapa final'!AD266="","",'Mapa final'!AD266)</f>
        <v/>
      </c>
      <c r="M263" s="357" t="str">
        <f>IF('Mapa final'!P266="","",'Mapa final'!P266)</f>
        <v/>
      </c>
      <c r="N263" s="428"/>
      <c r="O263" s="428"/>
      <c r="P263" s="428"/>
      <c r="Q263" s="429"/>
    </row>
    <row r="264" spans="1:17" ht="43.5" customHeight="1" x14ac:dyDescent="0.25">
      <c r="A264" s="118" t="s">
        <v>796</v>
      </c>
      <c r="B264" s="725"/>
      <c r="C264" s="727"/>
      <c r="D264" s="729"/>
      <c r="E264" s="727"/>
      <c r="F264" s="731"/>
      <c r="G264" s="731"/>
      <c r="H264" s="733"/>
      <c r="I264" s="448" t="str">
        <f>IF('Mapa final'!Y267="","",'Mapa final'!Y267)</f>
        <v/>
      </c>
      <c r="J264" s="448" t="str">
        <f>IF('Mapa final'!AA267="","",'Mapa final'!AA267)</f>
        <v/>
      </c>
      <c r="K264" s="44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8" t="str">
        <f>IF('Mapa final'!AD267="","",'Mapa final'!AD267)</f>
        <v/>
      </c>
      <c r="M264" s="357" t="str">
        <f>IF('Mapa final'!P267="","",'Mapa final'!P267)</f>
        <v/>
      </c>
      <c r="N264" s="428"/>
      <c r="O264" s="428"/>
      <c r="P264" s="428"/>
      <c r="Q264" s="429"/>
    </row>
    <row r="265" spans="1:17" ht="43.5" customHeight="1" x14ac:dyDescent="0.25">
      <c r="A265" s="118" t="s">
        <v>797</v>
      </c>
      <c r="B265" s="724"/>
      <c r="C265" s="726" t="str">
        <f>IF('Mapa final'!E268="","",'Mapa final'!E268)</f>
        <v/>
      </c>
      <c r="D265" s="728"/>
      <c r="E265" s="726" t="str">
        <f>IF('Mapa final'!D268="","",'Mapa final'!D268)</f>
        <v/>
      </c>
      <c r="F265" s="731" t="str">
        <f>IF('Mapa final'!H268="","",'Mapa final'!H268)</f>
        <v/>
      </c>
      <c r="G265" s="731" t="str">
        <f>IF('Mapa final'!L268="","",'Mapa final'!L268)</f>
        <v/>
      </c>
      <c r="H265" s="73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8" t="str">
        <f>IF('Mapa final'!Y268="","",'Mapa final'!Y268)</f>
        <v/>
      </c>
      <c r="J265" s="448" t="str">
        <f>IF('Mapa final'!AA268="","",'Mapa final'!AA268)</f>
        <v/>
      </c>
      <c r="K265" s="448" t="str">
        <f t="shared" si="4"/>
        <v/>
      </c>
      <c r="L265" s="448" t="str">
        <f>IF('Mapa final'!AD268="","",'Mapa final'!AD268)</f>
        <v/>
      </c>
      <c r="M265" s="357" t="str">
        <f>IF('Mapa final'!P268="","",'Mapa final'!P268)</f>
        <v/>
      </c>
      <c r="N265" s="428"/>
      <c r="O265" s="428"/>
      <c r="P265" s="428"/>
      <c r="Q265" s="429"/>
    </row>
    <row r="266" spans="1:17" ht="43.5" customHeight="1" x14ac:dyDescent="0.25">
      <c r="A266" s="118" t="s">
        <v>798</v>
      </c>
      <c r="B266" s="725"/>
      <c r="C266" s="727"/>
      <c r="D266" s="729"/>
      <c r="E266" s="727"/>
      <c r="F266" s="731"/>
      <c r="G266" s="731"/>
      <c r="H266" s="733"/>
      <c r="I266" s="448" t="str">
        <f>IF('Mapa final'!Y269="","",'Mapa final'!Y269)</f>
        <v/>
      </c>
      <c r="J266" s="448" t="str">
        <f>IF('Mapa final'!AA269="","",'Mapa final'!AA269)</f>
        <v/>
      </c>
      <c r="K266" s="448" t="str">
        <f t="shared" si="4"/>
        <v/>
      </c>
      <c r="L266" s="448" t="str">
        <f>IF('Mapa final'!AD269="","",'Mapa final'!AD269)</f>
        <v/>
      </c>
      <c r="M266" s="357" t="str">
        <f>IF('Mapa final'!P269="","",'Mapa final'!P269)</f>
        <v/>
      </c>
      <c r="N266" s="428"/>
      <c r="O266" s="428"/>
      <c r="P266" s="428"/>
      <c r="Q266" s="429"/>
    </row>
    <row r="267" spans="1:17" ht="43.5" customHeight="1" x14ac:dyDescent="0.25">
      <c r="A267" s="118" t="s">
        <v>799</v>
      </c>
      <c r="B267" s="725"/>
      <c r="C267" s="727"/>
      <c r="D267" s="729"/>
      <c r="E267" s="727"/>
      <c r="F267" s="731"/>
      <c r="G267" s="731"/>
      <c r="H267" s="733"/>
      <c r="I267" s="448" t="str">
        <f>IF('Mapa final'!Y270="","",'Mapa final'!Y270)</f>
        <v/>
      </c>
      <c r="J267" s="448" t="str">
        <f>IF('Mapa final'!AA270="","",'Mapa final'!AA270)</f>
        <v/>
      </c>
      <c r="K267" s="448" t="str">
        <f t="shared" si="4"/>
        <v/>
      </c>
      <c r="L267" s="448" t="str">
        <f>IF('Mapa final'!AD270="","",'Mapa final'!AD270)</f>
        <v/>
      </c>
      <c r="M267" s="357" t="str">
        <f>IF('Mapa final'!P270="","",'Mapa final'!P270)</f>
        <v/>
      </c>
      <c r="N267" s="428"/>
      <c r="O267" s="428"/>
      <c r="P267" s="428"/>
      <c r="Q267" s="429"/>
    </row>
    <row r="268" spans="1:17" ht="43.5" customHeight="1" x14ac:dyDescent="0.25">
      <c r="A268" s="118" t="s">
        <v>800</v>
      </c>
      <c r="B268" s="725"/>
      <c r="C268" s="727"/>
      <c r="D268" s="729"/>
      <c r="E268" s="727"/>
      <c r="F268" s="731"/>
      <c r="G268" s="731"/>
      <c r="H268" s="733"/>
      <c r="I268" s="448" t="str">
        <f>IF('Mapa final'!Y271="","",'Mapa final'!Y271)</f>
        <v/>
      </c>
      <c r="J268" s="448" t="str">
        <f>IF('Mapa final'!AA271="","",'Mapa final'!AA271)</f>
        <v/>
      </c>
      <c r="K268" s="448" t="str">
        <f t="shared" si="4"/>
        <v/>
      </c>
      <c r="L268" s="448" t="str">
        <f>IF('Mapa final'!AD271="","",'Mapa final'!AD271)</f>
        <v/>
      </c>
      <c r="M268" s="357" t="str">
        <f>IF('Mapa final'!P271="","",'Mapa final'!P271)</f>
        <v/>
      </c>
      <c r="N268" s="428"/>
      <c r="O268" s="428"/>
      <c r="P268" s="428"/>
      <c r="Q268" s="429"/>
    </row>
    <row r="269" spans="1:17" ht="43.5" customHeight="1" x14ac:dyDescent="0.25">
      <c r="A269" s="118" t="s">
        <v>801</v>
      </c>
      <c r="B269" s="725"/>
      <c r="C269" s="727"/>
      <c r="D269" s="729"/>
      <c r="E269" s="727"/>
      <c r="F269" s="731"/>
      <c r="G269" s="731"/>
      <c r="H269" s="733"/>
      <c r="I269" s="448" t="str">
        <f>IF('Mapa final'!Y272="","",'Mapa final'!Y272)</f>
        <v/>
      </c>
      <c r="J269" s="448" t="str">
        <f>IF('Mapa final'!AA272="","",'Mapa final'!AA272)</f>
        <v/>
      </c>
      <c r="K269" s="448" t="str">
        <f t="shared" si="4"/>
        <v/>
      </c>
      <c r="L269" s="448" t="str">
        <f>IF('Mapa final'!AD272="","",'Mapa final'!AD272)</f>
        <v/>
      </c>
      <c r="M269" s="357" t="str">
        <f>IF('Mapa final'!P272="","",'Mapa final'!P272)</f>
        <v/>
      </c>
      <c r="N269" s="428"/>
      <c r="O269" s="428"/>
      <c r="P269" s="428"/>
      <c r="Q269" s="429"/>
    </row>
    <row r="270" spans="1:17" ht="43.5" customHeight="1" x14ac:dyDescent="0.25">
      <c r="A270" s="118" t="s">
        <v>802</v>
      </c>
      <c r="B270" s="725"/>
      <c r="C270" s="727"/>
      <c r="D270" s="729"/>
      <c r="E270" s="727"/>
      <c r="F270" s="731"/>
      <c r="G270" s="731"/>
      <c r="H270" s="733"/>
      <c r="I270" s="448" t="str">
        <f>IF('Mapa final'!Y273="","",'Mapa final'!Y273)</f>
        <v/>
      </c>
      <c r="J270" s="448" t="str">
        <f>IF('Mapa final'!AA273="","",'Mapa final'!AA273)</f>
        <v/>
      </c>
      <c r="K270" s="448" t="str">
        <f t="shared" si="4"/>
        <v/>
      </c>
      <c r="L270" s="448" t="str">
        <f>IF('Mapa final'!AD273="","",'Mapa final'!AD273)</f>
        <v/>
      </c>
      <c r="M270" s="357" t="str">
        <f>IF('Mapa final'!P273="","",'Mapa final'!P273)</f>
        <v/>
      </c>
      <c r="N270" s="428"/>
      <c r="O270" s="428"/>
      <c r="P270" s="428"/>
      <c r="Q270" s="429"/>
    </row>
    <row r="271" spans="1:17" ht="43.5" customHeight="1" x14ac:dyDescent="0.25">
      <c r="A271" s="118" t="s">
        <v>803</v>
      </c>
      <c r="B271" s="724"/>
      <c r="C271" s="726" t="str">
        <f>IF('Mapa final'!E274="","",'Mapa final'!E274)</f>
        <v/>
      </c>
      <c r="D271" s="728"/>
      <c r="E271" s="726" t="str">
        <f>IF('Mapa final'!D274="","",'Mapa final'!D274)</f>
        <v/>
      </c>
      <c r="F271" s="731" t="str">
        <f>IF('Mapa final'!H274="","",'Mapa final'!H274)</f>
        <v/>
      </c>
      <c r="G271" s="731" t="str">
        <f>IF('Mapa final'!L274="","",'Mapa final'!L274)</f>
        <v/>
      </c>
      <c r="H271" s="73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8" t="str">
        <f>IF('Mapa final'!Y274="","",'Mapa final'!Y274)</f>
        <v/>
      </c>
      <c r="J271" s="448" t="str">
        <f>IF('Mapa final'!AA274="","",'Mapa final'!AA274)</f>
        <v/>
      </c>
      <c r="K271" s="448" t="str">
        <f t="shared" si="4"/>
        <v/>
      </c>
      <c r="L271" s="448" t="str">
        <f>IF('Mapa final'!AD274="","",'Mapa final'!AD274)</f>
        <v/>
      </c>
      <c r="M271" s="357" t="str">
        <f>IF('Mapa final'!P274="","",'Mapa final'!P274)</f>
        <v/>
      </c>
      <c r="N271" s="428"/>
      <c r="O271" s="428"/>
      <c r="P271" s="428"/>
      <c r="Q271" s="429"/>
    </row>
    <row r="272" spans="1:17" ht="43.5" customHeight="1" x14ac:dyDescent="0.25">
      <c r="A272" s="118" t="s">
        <v>804</v>
      </c>
      <c r="B272" s="725"/>
      <c r="C272" s="727"/>
      <c r="D272" s="729"/>
      <c r="E272" s="727"/>
      <c r="F272" s="731"/>
      <c r="G272" s="731"/>
      <c r="H272" s="733"/>
      <c r="I272" s="448" t="str">
        <f>IF('Mapa final'!Y275="","",'Mapa final'!Y275)</f>
        <v/>
      </c>
      <c r="J272" s="448" t="str">
        <f>IF('Mapa final'!AA275="","",'Mapa final'!AA275)</f>
        <v/>
      </c>
      <c r="K272" s="448" t="str">
        <f t="shared" si="4"/>
        <v/>
      </c>
      <c r="L272" s="448" t="str">
        <f>IF('Mapa final'!AD275="","",'Mapa final'!AD275)</f>
        <v/>
      </c>
      <c r="M272" s="357" t="str">
        <f>IF('Mapa final'!P275="","",'Mapa final'!P275)</f>
        <v/>
      </c>
      <c r="N272" s="428"/>
      <c r="O272" s="428"/>
      <c r="P272" s="428"/>
      <c r="Q272" s="429"/>
    </row>
    <row r="273" spans="1:17" ht="43.5" customHeight="1" x14ac:dyDescent="0.25">
      <c r="A273" s="118" t="s">
        <v>805</v>
      </c>
      <c r="B273" s="725"/>
      <c r="C273" s="727"/>
      <c r="D273" s="729"/>
      <c r="E273" s="727"/>
      <c r="F273" s="731"/>
      <c r="G273" s="731"/>
      <c r="H273" s="733"/>
      <c r="I273" s="448" t="str">
        <f>IF('Mapa final'!Y276="","",'Mapa final'!Y276)</f>
        <v/>
      </c>
      <c r="J273" s="448" t="str">
        <f>IF('Mapa final'!AA276="","",'Mapa final'!AA276)</f>
        <v/>
      </c>
      <c r="K273" s="448" t="str">
        <f t="shared" si="4"/>
        <v/>
      </c>
      <c r="L273" s="448" t="str">
        <f>IF('Mapa final'!AD276="","",'Mapa final'!AD276)</f>
        <v/>
      </c>
      <c r="M273" s="357" t="str">
        <f>IF('Mapa final'!P276="","",'Mapa final'!P276)</f>
        <v/>
      </c>
      <c r="N273" s="428"/>
      <c r="O273" s="428"/>
      <c r="P273" s="428"/>
      <c r="Q273" s="429"/>
    </row>
    <row r="274" spans="1:17" ht="43.5" customHeight="1" x14ac:dyDescent="0.25">
      <c r="A274" s="118" t="s">
        <v>806</v>
      </c>
      <c r="B274" s="725"/>
      <c r="C274" s="727"/>
      <c r="D274" s="729"/>
      <c r="E274" s="727"/>
      <c r="F274" s="731"/>
      <c r="G274" s="731"/>
      <c r="H274" s="733"/>
      <c r="I274" s="448" t="str">
        <f>IF('Mapa final'!Y277="","",'Mapa final'!Y277)</f>
        <v/>
      </c>
      <c r="J274" s="448" t="str">
        <f>IF('Mapa final'!AA277="","",'Mapa final'!AA277)</f>
        <v/>
      </c>
      <c r="K274" s="448" t="str">
        <f t="shared" si="4"/>
        <v/>
      </c>
      <c r="L274" s="448" t="str">
        <f>IF('Mapa final'!AD277="","",'Mapa final'!AD277)</f>
        <v/>
      </c>
      <c r="M274" s="357" t="str">
        <f>IF('Mapa final'!P277="","",'Mapa final'!P277)</f>
        <v/>
      </c>
      <c r="N274" s="428"/>
      <c r="O274" s="428"/>
      <c r="P274" s="428"/>
      <c r="Q274" s="429"/>
    </row>
    <row r="275" spans="1:17" ht="43.5" customHeight="1" x14ac:dyDescent="0.25">
      <c r="A275" s="118" t="s">
        <v>807</v>
      </c>
      <c r="B275" s="725"/>
      <c r="C275" s="727"/>
      <c r="D275" s="729"/>
      <c r="E275" s="727"/>
      <c r="F275" s="731"/>
      <c r="G275" s="731"/>
      <c r="H275" s="733"/>
      <c r="I275" s="448" t="str">
        <f>IF('Mapa final'!Y278="","",'Mapa final'!Y278)</f>
        <v/>
      </c>
      <c r="J275" s="448" t="str">
        <f>IF('Mapa final'!AA278="","",'Mapa final'!AA278)</f>
        <v/>
      </c>
      <c r="K275" s="448" t="str">
        <f t="shared" si="4"/>
        <v/>
      </c>
      <c r="L275" s="448" t="str">
        <f>IF('Mapa final'!AD278="","",'Mapa final'!AD278)</f>
        <v/>
      </c>
      <c r="M275" s="357" t="str">
        <f>IF('Mapa final'!P278="","",'Mapa final'!P278)</f>
        <v/>
      </c>
      <c r="N275" s="428"/>
      <c r="O275" s="428"/>
      <c r="P275" s="428"/>
      <c r="Q275" s="429"/>
    </row>
    <row r="276" spans="1:17" ht="43.5" customHeight="1" x14ac:dyDescent="0.25">
      <c r="A276" s="118" t="s">
        <v>808</v>
      </c>
      <c r="B276" s="725"/>
      <c r="C276" s="727"/>
      <c r="D276" s="729"/>
      <c r="E276" s="727"/>
      <c r="F276" s="731"/>
      <c r="G276" s="731"/>
      <c r="H276" s="733"/>
      <c r="I276" s="448" t="str">
        <f>IF('Mapa final'!Y279="","",'Mapa final'!Y279)</f>
        <v/>
      </c>
      <c r="J276" s="448" t="str">
        <f>IF('Mapa final'!AA279="","",'Mapa final'!AA279)</f>
        <v/>
      </c>
      <c r="K276" s="448" t="str">
        <f t="shared" si="4"/>
        <v/>
      </c>
      <c r="L276" s="448" t="str">
        <f>IF('Mapa final'!AD279="","",'Mapa final'!AD279)</f>
        <v/>
      </c>
      <c r="M276" s="357" t="str">
        <f>IF('Mapa final'!P279="","",'Mapa final'!P279)</f>
        <v/>
      </c>
      <c r="N276" s="428"/>
      <c r="O276" s="428"/>
      <c r="P276" s="428"/>
      <c r="Q276" s="429"/>
    </row>
    <row r="277" spans="1:17" ht="43.5" customHeight="1" x14ac:dyDescent="0.25">
      <c r="A277" s="118" t="s">
        <v>809</v>
      </c>
      <c r="B277" s="724"/>
      <c r="C277" s="726" t="str">
        <f>IF('Mapa final'!E280="","",'Mapa final'!E280)</f>
        <v/>
      </c>
      <c r="D277" s="728"/>
      <c r="E277" s="726" t="str">
        <f>IF('Mapa final'!D280="","",'Mapa final'!D280)</f>
        <v/>
      </c>
      <c r="F277" s="731" t="str">
        <f>IF('Mapa final'!H280="","",'Mapa final'!H280)</f>
        <v/>
      </c>
      <c r="G277" s="731" t="str">
        <f>IF('Mapa final'!L280="","",'Mapa final'!L280)</f>
        <v/>
      </c>
      <c r="H277" s="73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8" t="str">
        <f>IF('Mapa final'!Y280="","",'Mapa final'!Y280)</f>
        <v/>
      </c>
      <c r="J277" s="448" t="str">
        <f>IF('Mapa final'!AA280="","",'Mapa final'!AA280)</f>
        <v/>
      </c>
      <c r="K277" s="448" t="str">
        <f t="shared" si="4"/>
        <v/>
      </c>
      <c r="L277" s="448" t="str">
        <f>IF('Mapa final'!AD280="","",'Mapa final'!AD280)</f>
        <v/>
      </c>
      <c r="M277" s="357" t="str">
        <f>IF('Mapa final'!P280="","",'Mapa final'!P280)</f>
        <v/>
      </c>
      <c r="N277" s="428"/>
      <c r="O277" s="428"/>
      <c r="P277" s="428"/>
      <c r="Q277" s="429"/>
    </row>
    <row r="278" spans="1:17" ht="43.5" customHeight="1" x14ac:dyDescent="0.25">
      <c r="A278" s="118" t="s">
        <v>810</v>
      </c>
      <c r="B278" s="725"/>
      <c r="C278" s="727"/>
      <c r="D278" s="729"/>
      <c r="E278" s="727"/>
      <c r="F278" s="731"/>
      <c r="G278" s="731"/>
      <c r="H278" s="733"/>
      <c r="I278" s="448" t="str">
        <f>IF('Mapa final'!Y281="","",'Mapa final'!Y281)</f>
        <v/>
      </c>
      <c r="J278" s="448" t="str">
        <f>IF('Mapa final'!AA281="","",'Mapa final'!AA281)</f>
        <v/>
      </c>
      <c r="K278" s="448" t="str">
        <f t="shared" si="4"/>
        <v/>
      </c>
      <c r="L278" s="448" t="str">
        <f>IF('Mapa final'!AD281="","",'Mapa final'!AD281)</f>
        <v/>
      </c>
      <c r="M278" s="357" t="str">
        <f>IF('Mapa final'!P281="","",'Mapa final'!P281)</f>
        <v/>
      </c>
      <c r="N278" s="428"/>
      <c r="O278" s="428"/>
      <c r="P278" s="428"/>
      <c r="Q278" s="429"/>
    </row>
    <row r="279" spans="1:17" ht="43.5" customHeight="1" x14ac:dyDescent="0.25">
      <c r="A279" s="118" t="s">
        <v>811</v>
      </c>
      <c r="B279" s="725"/>
      <c r="C279" s="727"/>
      <c r="D279" s="729"/>
      <c r="E279" s="727"/>
      <c r="F279" s="731"/>
      <c r="G279" s="731"/>
      <c r="H279" s="733"/>
      <c r="I279" s="448" t="str">
        <f>IF('Mapa final'!Y282="","",'Mapa final'!Y282)</f>
        <v/>
      </c>
      <c r="J279" s="448" t="str">
        <f>IF('Mapa final'!AA282="","",'Mapa final'!AA282)</f>
        <v/>
      </c>
      <c r="K279" s="448" t="str">
        <f t="shared" si="4"/>
        <v/>
      </c>
      <c r="L279" s="448" t="str">
        <f>IF('Mapa final'!AD282="","",'Mapa final'!AD282)</f>
        <v/>
      </c>
      <c r="M279" s="357" t="str">
        <f>IF('Mapa final'!P282="","",'Mapa final'!P282)</f>
        <v/>
      </c>
      <c r="N279" s="428"/>
      <c r="O279" s="428"/>
      <c r="P279" s="428"/>
      <c r="Q279" s="429"/>
    </row>
    <row r="280" spans="1:17" ht="43.5" customHeight="1" x14ac:dyDescent="0.25">
      <c r="A280" s="118" t="s">
        <v>812</v>
      </c>
      <c r="B280" s="725"/>
      <c r="C280" s="727"/>
      <c r="D280" s="729"/>
      <c r="E280" s="727"/>
      <c r="F280" s="731"/>
      <c r="G280" s="731"/>
      <c r="H280" s="733"/>
      <c r="I280" s="448" t="str">
        <f>IF('Mapa final'!Y283="","",'Mapa final'!Y283)</f>
        <v/>
      </c>
      <c r="J280" s="448" t="str">
        <f>IF('Mapa final'!AA283="","",'Mapa final'!AA283)</f>
        <v/>
      </c>
      <c r="K280" s="448" t="str">
        <f t="shared" si="4"/>
        <v/>
      </c>
      <c r="L280" s="448" t="str">
        <f>IF('Mapa final'!AD283="","",'Mapa final'!AD283)</f>
        <v/>
      </c>
      <c r="M280" s="357" t="str">
        <f>IF('Mapa final'!P283="","",'Mapa final'!P283)</f>
        <v/>
      </c>
      <c r="N280" s="428"/>
      <c r="O280" s="428"/>
      <c r="P280" s="428"/>
      <c r="Q280" s="429"/>
    </row>
    <row r="281" spans="1:17" ht="43.5" customHeight="1" x14ac:dyDescent="0.25">
      <c r="A281" s="118" t="s">
        <v>813</v>
      </c>
      <c r="B281" s="725"/>
      <c r="C281" s="727"/>
      <c r="D281" s="729"/>
      <c r="E281" s="727"/>
      <c r="F281" s="731"/>
      <c r="G281" s="731"/>
      <c r="H281" s="733"/>
      <c r="I281" s="448" t="str">
        <f>IF('Mapa final'!Y284="","",'Mapa final'!Y284)</f>
        <v/>
      </c>
      <c r="J281" s="448" t="str">
        <f>IF('Mapa final'!AA284="","",'Mapa final'!AA284)</f>
        <v/>
      </c>
      <c r="K281" s="448" t="str">
        <f t="shared" si="4"/>
        <v/>
      </c>
      <c r="L281" s="448" t="str">
        <f>IF('Mapa final'!AD284="","",'Mapa final'!AD284)</f>
        <v/>
      </c>
      <c r="M281" s="357" t="str">
        <f>IF('Mapa final'!P284="","",'Mapa final'!P284)</f>
        <v/>
      </c>
      <c r="N281" s="428"/>
      <c r="O281" s="428"/>
      <c r="P281" s="428"/>
      <c r="Q281" s="429"/>
    </row>
    <row r="282" spans="1:17" ht="43.5" customHeight="1" x14ac:dyDescent="0.25">
      <c r="A282" s="118" t="s">
        <v>814</v>
      </c>
      <c r="B282" s="725"/>
      <c r="C282" s="727"/>
      <c r="D282" s="729"/>
      <c r="E282" s="727"/>
      <c r="F282" s="731"/>
      <c r="G282" s="731"/>
      <c r="H282" s="733"/>
      <c r="I282" s="448" t="str">
        <f>IF('Mapa final'!Y285="","",'Mapa final'!Y285)</f>
        <v/>
      </c>
      <c r="J282" s="448" t="str">
        <f>IF('Mapa final'!AA285="","",'Mapa final'!AA285)</f>
        <v/>
      </c>
      <c r="K282" s="448" t="str">
        <f t="shared" si="4"/>
        <v/>
      </c>
      <c r="L282" s="448" t="str">
        <f>IF('Mapa final'!AD285="","",'Mapa final'!AD285)</f>
        <v/>
      </c>
      <c r="M282" s="357" t="str">
        <f>IF('Mapa final'!P285="","",'Mapa final'!P285)</f>
        <v/>
      </c>
      <c r="N282" s="428"/>
      <c r="O282" s="428"/>
      <c r="P282" s="428"/>
      <c r="Q282" s="429"/>
    </row>
    <row r="283" spans="1:17" ht="43.5" customHeight="1" x14ac:dyDescent="0.25">
      <c r="A283" s="118" t="s">
        <v>815</v>
      </c>
      <c r="B283" s="724"/>
      <c r="C283" s="726" t="str">
        <f>IF('Mapa final'!E286="","",'Mapa final'!E286)</f>
        <v/>
      </c>
      <c r="D283" s="728"/>
      <c r="E283" s="726" t="str">
        <f>IF('Mapa final'!D286="","",'Mapa final'!D286)</f>
        <v/>
      </c>
      <c r="F283" s="731" t="str">
        <f>IF('Mapa final'!H286="","",'Mapa final'!H286)</f>
        <v/>
      </c>
      <c r="G283" s="731" t="str">
        <f>IF('Mapa final'!L286="","",'Mapa final'!L286)</f>
        <v/>
      </c>
      <c r="H283" s="73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8" t="str">
        <f>IF('Mapa final'!Y286="","",'Mapa final'!Y286)</f>
        <v/>
      </c>
      <c r="J283" s="448" t="str">
        <f>IF('Mapa final'!AA286="","",'Mapa final'!AA286)</f>
        <v/>
      </c>
      <c r="K283" s="448" t="str">
        <f t="shared" si="4"/>
        <v/>
      </c>
      <c r="L283" s="448" t="str">
        <f>IF('Mapa final'!AD286="","",'Mapa final'!AD286)</f>
        <v/>
      </c>
      <c r="M283" s="357" t="str">
        <f>IF('Mapa final'!P286="","",'Mapa final'!P286)</f>
        <v/>
      </c>
      <c r="N283" s="428"/>
      <c r="O283" s="428"/>
      <c r="P283" s="428"/>
      <c r="Q283" s="429"/>
    </row>
    <row r="284" spans="1:17" ht="43.5" customHeight="1" x14ac:dyDescent="0.25">
      <c r="A284" s="118" t="s">
        <v>816</v>
      </c>
      <c r="B284" s="725"/>
      <c r="C284" s="727"/>
      <c r="D284" s="729"/>
      <c r="E284" s="727"/>
      <c r="F284" s="731"/>
      <c r="G284" s="731"/>
      <c r="H284" s="733"/>
      <c r="I284" s="448" t="str">
        <f>IF('Mapa final'!Y287="","",'Mapa final'!Y287)</f>
        <v/>
      </c>
      <c r="J284" s="448" t="str">
        <f>IF('Mapa final'!AA287="","",'Mapa final'!AA287)</f>
        <v/>
      </c>
      <c r="K284" s="448" t="str">
        <f t="shared" si="4"/>
        <v/>
      </c>
      <c r="L284" s="448" t="str">
        <f>IF('Mapa final'!AD287="","",'Mapa final'!AD287)</f>
        <v/>
      </c>
      <c r="M284" s="357" t="str">
        <f>IF('Mapa final'!P287="","",'Mapa final'!P287)</f>
        <v/>
      </c>
      <c r="N284" s="428"/>
      <c r="O284" s="428"/>
      <c r="P284" s="428"/>
      <c r="Q284" s="429"/>
    </row>
    <row r="285" spans="1:17" ht="43.5" customHeight="1" x14ac:dyDescent="0.25">
      <c r="A285" s="118" t="s">
        <v>817</v>
      </c>
      <c r="B285" s="725"/>
      <c r="C285" s="727"/>
      <c r="D285" s="729"/>
      <c r="E285" s="727"/>
      <c r="F285" s="731"/>
      <c r="G285" s="731"/>
      <c r="H285" s="733"/>
      <c r="I285" s="448" t="str">
        <f>IF('Mapa final'!Y288="","",'Mapa final'!Y288)</f>
        <v/>
      </c>
      <c r="J285" s="448" t="str">
        <f>IF('Mapa final'!AA288="","",'Mapa final'!AA288)</f>
        <v/>
      </c>
      <c r="K285" s="448" t="str">
        <f t="shared" si="4"/>
        <v/>
      </c>
      <c r="L285" s="448" t="str">
        <f>IF('Mapa final'!AD288="","",'Mapa final'!AD288)</f>
        <v/>
      </c>
      <c r="M285" s="357" t="str">
        <f>IF('Mapa final'!P288="","",'Mapa final'!P288)</f>
        <v/>
      </c>
      <c r="N285" s="428"/>
      <c r="O285" s="428"/>
      <c r="P285" s="428"/>
      <c r="Q285" s="429"/>
    </row>
    <row r="286" spans="1:17" ht="43.5" customHeight="1" x14ac:dyDescent="0.25">
      <c r="A286" s="118" t="s">
        <v>818</v>
      </c>
      <c r="B286" s="725"/>
      <c r="C286" s="727"/>
      <c r="D286" s="729"/>
      <c r="E286" s="727"/>
      <c r="F286" s="731"/>
      <c r="G286" s="731"/>
      <c r="H286" s="733"/>
      <c r="I286" s="448" t="str">
        <f>IF('Mapa final'!Y289="","",'Mapa final'!Y289)</f>
        <v/>
      </c>
      <c r="J286" s="448" t="str">
        <f>IF('Mapa final'!AA289="","",'Mapa final'!AA289)</f>
        <v/>
      </c>
      <c r="K286" s="448" t="str">
        <f t="shared" si="4"/>
        <v/>
      </c>
      <c r="L286" s="448" t="str">
        <f>IF('Mapa final'!AD289="","",'Mapa final'!AD289)</f>
        <v/>
      </c>
      <c r="M286" s="357" t="str">
        <f>IF('Mapa final'!P289="","",'Mapa final'!P289)</f>
        <v/>
      </c>
      <c r="N286" s="428"/>
      <c r="O286" s="428"/>
      <c r="P286" s="428"/>
      <c r="Q286" s="429"/>
    </row>
    <row r="287" spans="1:17" ht="43.5" customHeight="1" x14ac:dyDescent="0.25">
      <c r="A287" s="118" t="s">
        <v>819</v>
      </c>
      <c r="B287" s="725"/>
      <c r="C287" s="727"/>
      <c r="D287" s="729"/>
      <c r="E287" s="727"/>
      <c r="F287" s="731"/>
      <c r="G287" s="731"/>
      <c r="H287" s="733"/>
      <c r="I287" s="448" t="str">
        <f>IF('Mapa final'!Y290="","",'Mapa final'!Y290)</f>
        <v/>
      </c>
      <c r="J287" s="448" t="str">
        <f>IF('Mapa final'!AA290="","",'Mapa final'!AA290)</f>
        <v/>
      </c>
      <c r="K287" s="448" t="str">
        <f t="shared" si="4"/>
        <v/>
      </c>
      <c r="L287" s="448" t="str">
        <f>IF('Mapa final'!AD290="","",'Mapa final'!AD290)</f>
        <v/>
      </c>
      <c r="M287" s="357" t="str">
        <f>IF('Mapa final'!P290="","",'Mapa final'!P290)</f>
        <v/>
      </c>
      <c r="N287" s="428"/>
      <c r="O287" s="428"/>
      <c r="P287" s="428"/>
      <c r="Q287" s="429"/>
    </row>
    <row r="288" spans="1:17" ht="43.5" customHeight="1" x14ac:dyDescent="0.25">
      <c r="A288" s="118" t="s">
        <v>820</v>
      </c>
      <c r="B288" s="725"/>
      <c r="C288" s="727"/>
      <c r="D288" s="729"/>
      <c r="E288" s="727"/>
      <c r="F288" s="731"/>
      <c r="G288" s="731"/>
      <c r="H288" s="733"/>
      <c r="I288" s="448" t="str">
        <f>IF('Mapa final'!Y291="","",'Mapa final'!Y291)</f>
        <v/>
      </c>
      <c r="J288" s="448" t="str">
        <f>IF('Mapa final'!AA291="","",'Mapa final'!AA291)</f>
        <v/>
      </c>
      <c r="K288" s="448" t="str">
        <f t="shared" si="4"/>
        <v/>
      </c>
      <c r="L288" s="448" t="str">
        <f>IF('Mapa final'!AD291="","",'Mapa final'!AD291)</f>
        <v/>
      </c>
      <c r="M288" s="357" t="str">
        <f>IF('Mapa final'!P291="","",'Mapa final'!P291)</f>
        <v/>
      </c>
      <c r="N288" s="428"/>
      <c r="O288" s="428"/>
      <c r="P288" s="428"/>
      <c r="Q288" s="429"/>
    </row>
    <row r="289" spans="1:17" ht="43.5" customHeight="1" x14ac:dyDescent="0.25">
      <c r="A289" s="118" t="s">
        <v>821</v>
      </c>
      <c r="B289" s="724"/>
      <c r="C289" s="726" t="str">
        <f>IF('Mapa final'!E292="","",'Mapa final'!E292)</f>
        <v/>
      </c>
      <c r="D289" s="728"/>
      <c r="E289" s="726" t="str">
        <f>IF('Mapa final'!D292="","",'Mapa final'!D292)</f>
        <v/>
      </c>
      <c r="F289" s="731" t="str">
        <f>IF('Mapa final'!H292="","",'Mapa final'!H292)</f>
        <v/>
      </c>
      <c r="G289" s="731" t="str">
        <f>IF('Mapa final'!L292="","",'Mapa final'!L292)</f>
        <v/>
      </c>
      <c r="H289" s="73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8" t="str">
        <f>IF('Mapa final'!Y292="","",'Mapa final'!Y292)</f>
        <v/>
      </c>
      <c r="J289" s="448" t="str">
        <f>IF('Mapa final'!AA292="","",'Mapa final'!AA292)</f>
        <v/>
      </c>
      <c r="K289" s="448" t="str">
        <f t="shared" si="4"/>
        <v/>
      </c>
      <c r="L289" s="448" t="str">
        <f>IF('Mapa final'!AD292="","",'Mapa final'!AD292)</f>
        <v/>
      </c>
      <c r="M289" s="357" t="str">
        <f>IF('Mapa final'!P292="","",'Mapa final'!P292)</f>
        <v/>
      </c>
      <c r="N289" s="428"/>
      <c r="O289" s="428"/>
      <c r="P289" s="428"/>
      <c r="Q289" s="429"/>
    </row>
    <row r="290" spans="1:17" ht="43.5" customHeight="1" x14ac:dyDescent="0.25">
      <c r="A290" s="118" t="s">
        <v>822</v>
      </c>
      <c r="B290" s="725"/>
      <c r="C290" s="727"/>
      <c r="D290" s="729"/>
      <c r="E290" s="727"/>
      <c r="F290" s="731"/>
      <c r="G290" s="731"/>
      <c r="H290" s="733"/>
      <c r="I290" s="448" t="str">
        <f>IF('Mapa final'!Y293="","",'Mapa final'!Y293)</f>
        <v/>
      </c>
      <c r="J290" s="448" t="str">
        <f>IF('Mapa final'!AA293="","",'Mapa final'!AA293)</f>
        <v/>
      </c>
      <c r="K290" s="448" t="str">
        <f t="shared" si="4"/>
        <v/>
      </c>
      <c r="L290" s="448" t="str">
        <f>IF('Mapa final'!AD293="","",'Mapa final'!AD293)</f>
        <v/>
      </c>
      <c r="M290" s="357" t="str">
        <f>IF('Mapa final'!P293="","",'Mapa final'!P293)</f>
        <v/>
      </c>
      <c r="N290" s="428"/>
      <c r="O290" s="428"/>
      <c r="P290" s="428"/>
      <c r="Q290" s="429"/>
    </row>
    <row r="291" spans="1:17" ht="43.5" customHeight="1" x14ac:dyDescent="0.25">
      <c r="A291" s="118" t="s">
        <v>823</v>
      </c>
      <c r="B291" s="725"/>
      <c r="C291" s="727"/>
      <c r="D291" s="729"/>
      <c r="E291" s="727"/>
      <c r="F291" s="731"/>
      <c r="G291" s="731"/>
      <c r="H291" s="733"/>
      <c r="I291" s="448" t="str">
        <f>IF('Mapa final'!Y294="","",'Mapa final'!Y294)</f>
        <v/>
      </c>
      <c r="J291" s="448" t="str">
        <f>IF('Mapa final'!AA294="","",'Mapa final'!AA294)</f>
        <v/>
      </c>
      <c r="K291" s="448" t="str">
        <f t="shared" si="4"/>
        <v/>
      </c>
      <c r="L291" s="448" t="str">
        <f>IF('Mapa final'!AD294="","",'Mapa final'!AD294)</f>
        <v/>
      </c>
      <c r="M291" s="357" t="str">
        <f>IF('Mapa final'!P294="","",'Mapa final'!P294)</f>
        <v/>
      </c>
      <c r="N291" s="428"/>
      <c r="O291" s="428"/>
      <c r="P291" s="428"/>
      <c r="Q291" s="429"/>
    </row>
    <row r="292" spans="1:17" ht="43.5" customHeight="1" x14ac:dyDescent="0.25">
      <c r="A292" s="118" t="s">
        <v>824</v>
      </c>
      <c r="B292" s="725"/>
      <c r="C292" s="727"/>
      <c r="D292" s="729"/>
      <c r="E292" s="727"/>
      <c r="F292" s="731"/>
      <c r="G292" s="731"/>
      <c r="H292" s="733"/>
      <c r="I292" s="448" t="str">
        <f>IF('Mapa final'!Y295="","",'Mapa final'!Y295)</f>
        <v/>
      </c>
      <c r="J292" s="448" t="str">
        <f>IF('Mapa final'!AA295="","",'Mapa final'!AA295)</f>
        <v/>
      </c>
      <c r="K292" s="448" t="str">
        <f t="shared" si="4"/>
        <v/>
      </c>
      <c r="L292" s="448" t="str">
        <f>IF('Mapa final'!AD295="","",'Mapa final'!AD295)</f>
        <v/>
      </c>
      <c r="M292" s="357" t="str">
        <f>IF('Mapa final'!P295="","",'Mapa final'!P295)</f>
        <v/>
      </c>
      <c r="N292" s="428"/>
      <c r="O292" s="428"/>
      <c r="P292" s="428"/>
      <c r="Q292" s="429"/>
    </row>
    <row r="293" spans="1:17" ht="43.5" customHeight="1" x14ac:dyDescent="0.25">
      <c r="A293" s="118" t="s">
        <v>825</v>
      </c>
      <c r="B293" s="725"/>
      <c r="C293" s="727"/>
      <c r="D293" s="729"/>
      <c r="E293" s="727"/>
      <c r="F293" s="731"/>
      <c r="G293" s="731"/>
      <c r="H293" s="733"/>
      <c r="I293" s="448" t="str">
        <f>IF('Mapa final'!Y296="","",'Mapa final'!Y296)</f>
        <v/>
      </c>
      <c r="J293" s="448" t="str">
        <f>IF('Mapa final'!AA296="","",'Mapa final'!AA296)</f>
        <v/>
      </c>
      <c r="K293" s="448" t="str">
        <f t="shared" si="4"/>
        <v/>
      </c>
      <c r="L293" s="448" t="str">
        <f>IF('Mapa final'!AD296="","",'Mapa final'!AD296)</f>
        <v/>
      </c>
      <c r="M293" s="357" t="str">
        <f>IF('Mapa final'!P296="","",'Mapa final'!P296)</f>
        <v/>
      </c>
      <c r="N293" s="428"/>
      <c r="O293" s="428"/>
      <c r="P293" s="428"/>
      <c r="Q293" s="429"/>
    </row>
    <row r="294" spans="1:17" ht="43.5" customHeight="1" x14ac:dyDescent="0.25">
      <c r="A294" s="118" t="s">
        <v>826</v>
      </c>
      <c r="B294" s="725"/>
      <c r="C294" s="727"/>
      <c r="D294" s="729"/>
      <c r="E294" s="727"/>
      <c r="F294" s="731"/>
      <c r="G294" s="731"/>
      <c r="H294" s="733"/>
      <c r="I294" s="448" t="str">
        <f>IF('Mapa final'!Y297="","",'Mapa final'!Y297)</f>
        <v/>
      </c>
      <c r="J294" s="448" t="str">
        <f>IF('Mapa final'!AA297="","",'Mapa final'!AA297)</f>
        <v/>
      </c>
      <c r="K294" s="448" t="str">
        <f t="shared" si="4"/>
        <v/>
      </c>
      <c r="L294" s="448" t="str">
        <f>IF('Mapa final'!AD297="","",'Mapa final'!AD297)</f>
        <v/>
      </c>
      <c r="M294" s="357" t="str">
        <f>IF('Mapa final'!P297="","",'Mapa final'!P297)</f>
        <v/>
      </c>
      <c r="N294" s="428"/>
      <c r="O294" s="428"/>
      <c r="P294" s="428"/>
      <c r="Q294" s="429"/>
    </row>
    <row r="295" spans="1:17" ht="43.5" customHeight="1" x14ac:dyDescent="0.25">
      <c r="A295" s="118" t="s">
        <v>827</v>
      </c>
      <c r="B295" s="724"/>
      <c r="C295" s="726" t="str">
        <f>IF('Mapa final'!E298="","",'Mapa final'!E298)</f>
        <v/>
      </c>
      <c r="D295" s="728"/>
      <c r="E295" s="726" t="str">
        <f>IF('Mapa final'!D298="","",'Mapa final'!D298)</f>
        <v/>
      </c>
      <c r="F295" s="731" t="str">
        <f>IF('Mapa final'!H298="","",'Mapa final'!H298)</f>
        <v/>
      </c>
      <c r="G295" s="731" t="str">
        <f>IF('Mapa final'!L298="","",'Mapa final'!L298)</f>
        <v/>
      </c>
      <c r="H295" s="73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8" t="str">
        <f>IF('Mapa final'!Y298="","",'Mapa final'!Y298)</f>
        <v/>
      </c>
      <c r="J295" s="448" t="str">
        <f>IF('Mapa final'!AA298="","",'Mapa final'!AA298)</f>
        <v/>
      </c>
      <c r="K295" s="448" t="str">
        <f t="shared" si="4"/>
        <v/>
      </c>
      <c r="L295" s="448" t="str">
        <f>IF('Mapa final'!AD298="","",'Mapa final'!AD298)</f>
        <v/>
      </c>
      <c r="M295" s="357" t="str">
        <f>IF('Mapa final'!P298="","",'Mapa final'!P298)</f>
        <v/>
      </c>
      <c r="N295" s="428"/>
      <c r="O295" s="428"/>
      <c r="P295" s="428"/>
      <c r="Q295" s="429"/>
    </row>
    <row r="296" spans="1:17" ht="43.5" customHeight="1" x14ac:dyDescent="0.25">
      <c r="A296" s="118" t="s">
        <v>828</v>
      </c>
      <c r="B296" s="725"/>
      <c r="C296" s="727"/>
      <c r="D296" s="729"/>
      <c r="E296" s="727"/>
      <c r="F296" s="731"/>
      <c r="G296" s="731"/>
      <c r="H296" s="733"/>
      <c r="I296" s="448" t="str">
        <f>IF('Mapa final'!Y299="","",'Mapa final'!Y299)</f>
        <v/>
      </c>
      <c r="J296" s="448" t="str">
        <f>IF('Mapa final'!AA299="","",'Mapa final'!AA299)</f>
        <v/>
      </c>
      <c r="K296" s="448" t="str">
        <f t="shared" si="4"/>
        <v/>
      </c>
      <c r="L296" s="448" t="str">
        <f>IF('Mapa final'!AD299="","",'Mapa final'!AD299)</f>
        <v/>
      </c>
      <c r="M296" s="357" t="str">
        <f>IF('Mapa final'!P299="","",'Mapa final'!P299)</f>
        <v/>
      </c>
      <c r="N296" s="428"/>
      <c r="O296" s="428"/>
      <c r="P296" s="428"/>
      <c r="Q296" s="429"/>
    </row>
    <row r="297" spans="1:17" ht="43.5" customHeight="1" x14ac:dyDescent="0.25">
      <c r="A297" s="118" t="s">
        <v>829</v>
      </c>
      <c r="B297" s="725"/>
      <c r="C297" s="727"/>
      <c r="D297" s="729"/>
      <c r="E297" s="727"/>
      <c r="F297" s="731"/>
      <c r="G297" s="731"/>
      <c r="H297" s="733"/>
      <c r="I297" s="448" t="str">
        <f>IF('Mapa final'!Y300="","",'Mapa final'!Y300)</f>
        <v/>
      </c>
      <c r="J297" s="448" t="str">
        <f>IF('Mapa final'!AA300="","",'Mapa final'!AA300)</f>
        <v/>
      </c>
      <c r="K297" s="448" t="str">
        <f t="shared" si="4"/>
        <v/>
      </c>
      <c r="L297" s="448" t="str">
        <f>IF('Mapa final'!AD300="","",'Mapa final'!AD300)</f>
        <v/>
      </c>
      <c r="M297" s="357" t="str">
        <f>IF('Mapa final'!P300="","",'Mapa final'!P300)</f>
        <v/>
      </c>
      <c r="N297" s="428"/>
      <c r="O297" s="428"/>
      <c r="P297" s="428"/>
      <c r="Q297" s="429"/>
    </row>
    <row r="298" spans="1:17" ht="43.5" customHeight="1" x14ac:dyDescent="0.25">
      <c r="A298" s="118" t="s">
        <v>830</v>
      </c>
      <c r="B298" s="725"/>
      <c r="C298" s="727"/>
      <c r="D298" s="729"/>
      <c r="E298" s="727"/>
      <c r="F298" s="731"/>
      <c r="G298" s="731"/>
      <c r="H298" s="733"/>
      <c r="I298" s="448" t="str">
        <f>IF('Mapa final'!Y301="","",'Mapa final'!Y301)</f>
        <v/>
      </c>
      <c r="J298" s="448" t="str">
        <f>IF('Mapa final'!AA301="","",'Mapa final'!AA301)</f>
        <v/>
      </c>
      <c r="K298" s="448" t="str">
        <f t="shared" si="4"/>
        <v/>
      </c>
      <c r="L298" s="448" t="str">
        <f>IF('Mapa final'!AD301="","",'Mapa final'!AD301)</f>
        <v/>
      </c>
      <c r="M298" s="357" t="str">
        <f>IF('Mapa final'!P301="","",'Mapa final'!P301)</f>
        <v/>
      </c>
      <c r="N298" s="428"/>
      <c r="O298" s="428"/>
      <c r="P298" s="428"/>
      <c r="Q298" s="429"/>
    </row>
    <row r="299" spans="1:17" ht="43.5" customHeight="1" x14ac:dyDescent="0.25">
      <c r="A299" s="118" t="s">
        <v>831</v>
      </c>
      <c r="B299" s="725"/>
      <c r="C299" s="727"/>
      <c r="D299" s="729"/>
      <c r="E299" s="727"/>
      <c r="F299" s="731"/>
      <c r="G299" s="731"/>
      <c r="H299" s="733"/>
      <c r="I299" s="448" t="str">
        <f>IF('Mapa final'!Y302="","",'Mapa final'!Y302)</f>
        <v/>
      </c>
      <c r="J299" s="448" t="str">
        <f>IF('Mapa final'!AA302="","",'Mapa final'!AA302)</f>
        <v/>
      </c>
      <c r="K299" s="448" t="str">
        <f t="shared" si="4"/>
        <v/>
      </c>
      <c r="L299" s="448" t="str">
        <f>IF('Mapa final'!AD302="","",'Mapa final'!AD302)</f>
        <v/>
      </c>
      <c r="M299" s="357" t="str">
        <f>IF('Mapa final'!P302="","",'Mapa final'!P302)</f>
        <v/>
      </c>
      <c r="N299" s="428"/>
      <c r="O299" s="428"/>
      <c r="P299" s="428"/>
      <c r="Q299" s="429"/>
    </row>
    <row r="300" spans="1:17" ht="43.5" customHeight="1" x14ac:dyDescent="0.25">
      <c r="A300" s="118" t="s">
        <v>832</v>
      </c>
      <c r="B300" s="725"/>
      <c r="C300" s="727"/>
      <c r="D300" s="729"/>
      <c r="E300" s="727"/>
      <c r="F300" s="731"/>
      <c r="G300" s="731"/>
      <c r="H300" s="733"/>
      <c r="I300" s="448" t="str">
        <f>IF('Mapa final'!Y303="","",'Mapa final'!Y303)</f>
        <v/>
      </c>
      <c r="J300" s="448" t="str">
        <f>IF('Mapa final'!AA303="","",'Mapa final'!AA303)</f>
        <v/>
      </c>
      <c r="K300" s="448" t="str">
        <f t="shared" si="4"/>
        <v/>
      </c>
      <c r="L300" s="448" t="str">
        <f>IF('Mapa final'!AD303="","",'Mapa final'!AD303)</f>
        <v/>
      </c>
      <c r="M300" s="357" t="str">
        <f>IF('Mapa final'!P303="","",'Mapa final'!P303)</f>
        <v/>
      </c>
      <c r="N300" s="428"/>
      <c r="O300" s="428"/>
      <c r="P300" s="428"/>
      <c r="Q300" s="429"/>
    </row>
    <row r="301" spans="1:17" ht="43.5" customHeight="1" x14ac:dyDescent="0.25">
      <c r="A301" s="118" t="s">
        <v>833</v>
      </c>
      <c r="B301" s="724"/>
      <c r="C301" s="726" t="str">
        <f>IF('Mapa final'!E304="","",'Mapa final'!E304)</f>
        <v/>
      </c>
      <c r="D301" s="728"/>
      <c r="E301" s="726" t="str">
        <f>IF('Mapa final'!D304="","",'Mapa final'!D304)</f>
        <v/>
      </c>
      <c r="F301" s="731" t="str">
        <f>IF('Mapa final'!H304="","",'Mapa final'!H304)</f>
        <v/>
      </c>
      <c r="G301" s="731" t="str">
        <f>IF('Mapa final'!L304="","",'Mapa final'!L304)</f>
        <v/>
      </c>
      <c r="H301" s="73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8" t="str">
        <f>IF('Mapa final'!Y304="","",'Mapa final'!Y304)</f>
        <v/>
      </c>
      <c r="J301" s="448" t="str">
        <f>IF('Mapa final'!AA304="","",'Mapa final'!AA304)</f>
        <v/>
      </c>
      <c r="K301" s="448" t="str">
        <f t="shared" si="4"/>
        <v/>
      </c>
      <c r="L301" s="448" t="str">
        <f>IF('Mapa final'!AD304="","",'Mapa final'!AD304)</f>
        <v/>
      </c>
      <c r="M301" s="357" t="str">
        <f>IF('Mapa final'!P304="","",'Mapa final'!P304)</f>
        <v/>
      </c>
      <c r="N301" s="428"/>
      <c r="O301" s="428"/>
      <c r="P301" s="428"/>
      <c r="Q301" s="429"/>
    </row>
    <row r="302" spans="1:17" ht="43.5" customHeight="1" x14ac:dyDescent="0.25">
      <c r="A302" s="118" t="s">
        <v>834</v>
      </c>
      <c r="B302" s="725"/>
      <c r="C302" s="727"/>
      <c r="D302" s="729"/>
      <c r="E302" s="727"/>
      <c r="F302" s="731"/>
      <c r="G302" s="731"/>
      <c r="H302" s="733"/>
      <c r="I302" s="448" t="str">
        <f>IF('Mapa final'!Y305="","",'Mapa final'!Y305)</f>
        <v/>
      </c>
      <c r="J302" s="448" t="str">
        <f>IF('Mapa final'!AA305="","",'Mapa final'!AA305)</f>
        <v/>
      </c>
      <c r="K302" s="448" t="str">
        <f t="shared" si="4"/>
        <v/>
      </c>
      <c r="L302" s="448" t="str">
        <f>IF('Mapa final'!AD305="","",'Mapa final'!AD305)</f>
        <v/>
      </c>
      <c r="M302" s="357" t="str">
        <f>IF('Mapa final'!P305="","",'Mapa final'!P305)</f>
        <v/>
      </c>
      <c r="N302" s="428"/>
      <c r="O302" s="428"/>
      <c r="P302" s="428"/>
      <c r="Q302" s="429"/>
    </row>
    <row r="303" spans="1:17" ht="43.5" customHeight="1" x14ac:dyDescent="0.25">
      <c r="A303" s="118" t="s">
        <v>835</v>
      </c>
      <c r="B303" s="725"/>
      <c r="C303" s="727"/>
      <c r="D303" s="729"/>
      <c r="E303" s="727"/>
      <c r="F303" s="731"/>
      <c r="G303" s="731"/>
      <c r="H303" s="733"/>
      <c r="I303" s="448" t="str">
        <f>IF('Mapa final'!Y306="","",'Mapa final'!Y306)</f>
        <v/>
      </c>
      <c r="J303" s="448" t="str">
        <f>IF('Mapa final'!AA306="","",'Mapa final'!AA306)</f>
        <v/>
      </c>
      <c r="K303" s="448" t="str">
        <f t="shared" si="4"/>
        <v/>
      </c>
      <c r="L303" s="448" t="str">
        <f>IF('Mapa final'!AD306="","",'Mapa final'!AD306)</f>
        <v/>
      </c>
      <c r="M303" s="357" t="str">
        <f>IF('Mapa final'!P306="","",'Mapa final'!P306)</f>
        <v/>
      </c>
      <c r="N303" s="428"/>
      <c r="O303" s="428"/>
      <c r="P303" s="428"/>
      <c r="Q303" s="429"/>
    </row>
    <row r="304" spans="1:17" ht="43.5" customHeight="1" x14ac:dyDescent="0.25">
      <c r="A304" s="118" t="s">
        <v>836</v>
      </c>
      <c r="B304" s="725"/>
      <c r="C304" s="727"/>
      <c r="D304" s="729"/>
      <c r="E304" s="727"/>
      <c r="F304" s="731"/>
      <c r="G304" s="731"/>
      <c r="H304" s="733"/>
      <c r="I304" s="448" t="str">
        <f>IF('Mapa final'!Y307="","",'Mapa final'!Y307)</f>
        <v/>
      </c>
      <c r="J304" s="448" t="str">
        <f>IF('Mapa final'!AA307="","",'Mapa final'!AA307)</f>
        <v/>
      </c>
      <c r="K304" s="448" t="str">
        <f t="shared" si="4"/>
        <v/>
      </c>
      <c r="L304" s="448" t="str">
        <f>IF('Mapa final'!AD307="","",'Mapa final'!AD307)</f>
        <v/>
      </c>
      <c r="M304" s="357" t="str">
        <f>IF('Mapa final'!P307="","",'Mapa final'!P307)</f>
        <v/>
      </c>
      <c r="N304" s="428"/>
      <c r="O304" s="428"/>
      <c r="P304" s="428"/>
      <c r="Q304" s="429"/>
    </row>
    <row r="305" spans="1:17" ht="43.5" customHeight="1" x14ac:dyDescent="0.25">
      <c r="A305" s="118" t="s">
        <v>837</v>
      </c>
      <c r="B305" s="725"/>
      <c r="C305" s="727"/>
      <c r="D305" s="729"/>
      <c r="E305" s="727"/>
      <c r="F305" s="731"/>
      <c r="G305" s="731"/>
      <c r="H305" s="733"/>
      <c r="I305" s="448" t="str">
        <f>IF('Mapa final'!Y308="","",'Mapa final'!Y308)</f>
        <v/>
      </c>
      <c r="J305" s="448" t="str">
        <f>IF('Mapa final'!AA308="","",'Mapa final'!AA308)</f>
        <v/>
      </c>
      <c r="K305" s="448" t="str">
        <f t="shared" si="4"/>
        <v/>
      </c>
      <c r="L305" s="448" t="str">
        <f>IF('Mapa final'!AD308="","",'Mapa final'!AD308)</f>
        <v/>
      </c>
      <c r="M305" s="357" t="str">
        <f>IF('Mapa final'!P308="","",'Mapa final'!P308)</f>
        <v/>
      </c>
      <c r="N305" s="428"/>
      <c r="O305" s="428"/>
      <c r="P305" s="428"/>
      <c r="Q305" s="429"/>
    </row>
    <row r="306" spans="1:17" ht="43.5" customHeight="1" x14ac:dyDescent="0.25">
      <c r="A306" s="118" t="s">
        <v>838</v>
      </c>
      <c r="B306" s="725"/>
      <c r="C306" s="727"/>
      <c r="D306" s="729"/>
      <c r="E306" s="727"/>
      <c r="F306" s="731"/>
      <c r="G306" s="731"/>
      <c r="H306" s="733"/>
      <c r="I306" s="448" t="str">
        <f>IF('Mapa final'!Y309="","",'Mapa final'!Y309)</f>
        <v/>
      </c>
      <c r="J306" s="448" t="str">
        <f>IF('Mapa final'!AA309="","",'Mapa final'!AA309)</f>
        <v/>
      </c>
      <c r="K306" s="448" t="str">
        <f t="shared" si="4"/>
        <v/>
      </c>
      <c r="L306" s="448" t="str">
        <f>IF('Mapa final'!AD309="","",'Mapa final'!AD309)</f>
        <v/>
      </c>
      <c r="M306" s="357" t="str">
        <f>IF('Mapa final'!P309="","",'Mapa final'!P309)</f>
        <v/>
      </c>
      <c r="N306" s="428"/>
      <c r="O306" s="428"/>
      <c r="P306" s="428"/>
      <c r="Q306" s="429"/>
    </row>
    <row r="307" spans="1:17" ht="43.5" customHeight="1" x14ac:dyDescent="0.25">
      <c r="A307" s="118" t="s">
        <v>839</v>
      </c>
      <c r="B307" s="724"/>
      <c r="C307" s="726" t="str">
        <f>IF('Mapa final'!E310="","",'Mapa final'!E310)</f>
        <v/>
      </c>
      <c r="D307" s="728"/>
      <c r="E307" s="726" t="str">
        <f>IF('Mapa final'!D310="","",'Mapa final'!D310)</f>
        <v/>
      </c>
      <c r="F307" s="731" t="str">
        <f>IF('Mapa final'!H310="","",'Mapa final'!H310)</f>
        <v/>
      </c>
      <c r="G307" s="731" t="str">
        <f>IF('Mapa final'!L310="","",'Mapa final'!L310)</f>
        <v/>
      </c>
      <c r="H307" s="73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8" t="str">
        <f>IF('Mapa final'!Y310="","",'Mapa final'!Y310)</f>
        <v/>
      </c>
      <c r="J307" s="448" t="str">
        <f>IF('Mapa final'!AA310="","",'Mapa final'!AA310)</f>
        <v/>
      </c>
      <c r="K307" s="448" t="str">
        <f t="shared" si="4"/>
        <v/>
      </c>
      <c r="L307" s="448" t="str">
        <f>IF('Mapa final'!AD310="","",'Mapa final'!AD310)</f>
        <v/>
      </c>
      <c r="M307" s="357" t="str">
        <f>IF('Mapa final'!P310="","",'Mapa final'!P310)</f>
        <v/>
      </c>
      <c r="N307" s="428"/>
      <c r="O307" s="428"/>
      <c r="P307" s="428"/>
      <c r="Q307" s="429"/>
    </row>
    <row r="308" spans="1:17" ht="43.5" customHeight="1" x14ac:dyDescent="0.25">
      <c r="A308" s="118" t="s">
        <v>840</v>
      </c>
      <c r="B308" s="725"/>
      <c r="C308" s="727"/>
      <c r="D308" s="729"/>
      <c r="E308" s="727"/>
      <c r="F308" s="731"/>
      <c r="G308" s="731"/>
      <c r="H308" s="733"/>
      <c r="I308" s="448" t="str">
        <f>IF('Mapa final'!Y311="","",'Mapa final'!Y311)</f>
        <v/>
      </c>
      <c r="J308" s="448" t="str">
        <f>IF('Mapa final'!AA311="","",'Mapa final'!AA311)</f>
        <v/>
      </c>
      <c r="K308" s="448" t="str">
        <f t="shared" si="4"/>
        <v/>
      </c>
      <c r="L308" s="448" t="str">
        <f>IF('Mapa final'!AD311="","",'Mapa final'!AD311)</f>
        <v/>
      </c>
      <c r="M308" s="357" t="str">
        <f>IF('Mapa final'!P311="","",'Mapa final'!P311)</f>
        <v/>
      </c>
      <c r="N308" s="428"/>
      <c r="O308" s="428"/>
      <c r="P308" s="428"/>
      <c r="Q308" s="429"/>
    </row>
    <row r="309" spans="1:17" ht="43.5" customHeight="1" x14ac:dyDescent="0.25">
      <c r="A309" s="118" t="s">
        <v>841</v>
      </c>
      <c r="B309" s="725"/>
      <c r="C309" s="727"/>
      <c r="D309" s="729"/>
      <c r="E309" s="727"/>
      <c r="F309" s="731"/>
      <c r="G309" s="731"/>
      <c r="H309" s="733"/>
      <c r="I309" s="448" t="str">
        <f>IF('Mapa final'!Y312="","",'Mapa final'!Y312)</f>
        <v/>
      </c>
      <c r="J309" s="448" t="str">
        <f>IF('Mapa final'!AA312="","",'Mapa final'!AA312)</f>
        <v/>
      </c>
      <c r="K309" s="448" t="str">
        <f t="shared" si="4"/>
        <v/>
      </c>
      <c r="L309" s="448" t="str">
        <f>IF('Mapa final'!AD312="","",'Mapa final'!AD312)</f>
        <v/>
      </c>
      <c r="M309" s="357" t="str">
        <f>IF('Mapa final'!P312="","",'Mapa final'!P312)</f>
        <v/>
      </c>
      <c r="N309" s="428"/>
      <c r="O309" s="428"/>
      <c r="P309" s="428"/>
      <c r="Q309" s="429"/>
    </row>
    <row r="310" spans="1:17" ht="43.5" customHeight="1" x14ac:dyDescent="0.25">
      <c r="A310" s="118" t="s">
        <v>842</v>
      </c>
      <c r="B310" s="725"/>
      <c r="C310" s="727"/>
      <c r="D310" s="729"/>
      <c r="E310" s="727"/>
      <c r="F310" s="731"/>
      <c r="G310" s="731"/>
      <c r="H310" s="733"/>
      <c r="I310" s="448" t="str">
        <f>IF('Mapa final'!Y313="","",'Mapa final'!Y313)</f>
        <v/>
      </c>
      <c r="J310" s="448" t="str">
        <f>IF('Mapa final'!AA313="","",'Mapa final'!AA313)</f>
        <v/>
      </c>
      <c r="K310" s="448" t="str">
        <f t="shared" si="4"/>
        <v/>
      </c>
      <c r="L310" s="448" t="str">
        <f>IF('Mapa final'!AD313="","",'Mapa final'!AD313)</f>
        <v/>
      </c>
      <c r="M310" s="357" t="str">
        <f>IF('Mapa final'!P313="","",'Mapa final'!P313)</f>
        <v/>
      </c>
      <c r="N310" s="428"/>
      <c r="O310" s="428"/>
      <c r="P310" s="428"/>
      <c r="Q310" s="429"/>
    </row>
    <row r="311" spans="1:17" ht="43.5" customHeight="1" x14ac:dyDescent="0.25">
      <c r="A311" s="118" t="s">
        <v>843</v>
      </c>
      <c r="B311" s="725"/>
      <c r="C311" s="727"/>
      <c r="D311" s="729"/>
      <c r="E311" s="727"/>
      <c r="F311" s="731"/>
      <c r="G311" s="731"/>
      <c r="H311" s="733"/>
      <c r="I311" s="448" t="str">
        <f>IF('Mapa final'!Y314="","",'Mapa final'!Y314)</f>
        <v/>
      </c>
      <c r="J311" s="448" t="str">
        <f>IF('Mapa final'!AA314="","",'Mapa final'!AA314)</f>
        <v/>
      </c>
      <c r="K311" s="448" t="str">
        <f t="shared" si="4"/>
        <v/>
      </c>
      <c r="L311" s="448" t="str">
        <f>IF('Mapa final'!AD314="","",'Mapa final'!AD314)</f>
        <v/>
      </c>
      <c r="M311" s="357" t="str">
        <f>IF('Mapa final'!P314="","",'Mapa final'!P314)</f>
        <v/>
      </c>
      <c r="N311" s="428"/>
      <c r="O311" s="428"/>
      <c r="P311" s="428"/>
      <c r="Q311" s="429"/>
    </row>
    <row r="312" spans="1:17" ht="43.5" customHeight="1" x14ac:dyDescent="0.25">
      <c r="A312" s="118" t="s">
        <v>844</v>
      </c>
      <c r="B312" s="725"/>
      <c r="C312" s="727"/>
      <c r="D312" s="729"/>
      <c r="E312" s="727"/>
      <c r="F312" s="731"/>
      <c r="G312" s="731"/>
      <c r="H312" s="733"/>
      <c r="I312" s="448" t="str">
        <f>IF('Mapa final'!Y315="","",'Mapa final'!Y315)</f>
        <v/>
      </c>
      <c r="J312" s="448" t="str">
        <f>IF('Mapa final'!AA315="","",'Mapa final'!AA315)</f>
        <v/>
      </c>
      <c r="K312" s="448" t="str">
        <f t="shared" si="4"/>
        <v/>
      </c>
      <c r="L312" s="448" t="str">
        <f>IF('Mapa final'!AD315="","",'Mapa final'!AD315)</f>
        <v/>
      </c>
      <c r="M312" s="357" t="str">
        <f>IF('Mapa final'!P315="","",'Mapa final'!P315)</f>
        <v/>
      </c>
      <c r="N312" s="428"/>
      <c r="O312" s="428"/>
      <c r="P312" s="428"/>
      <c r="Q312" s="429"/>
    </row>
    <row r="313" spans="1:17" ht="43.5" customHeight="1" x14ac:dyDescent="0.25">
      <c r="A313" s="118" t="s">
        <v>845</v>
      </c>
      <c r="B313" s="724"/>
      <c r="C313" s="726" t="str">
        <f>IF('Mapa final'!E316="","",'Mapa final'!E316)</f>
        <v/>
      </c>
      <c r="D313" s="728"/>
      <c r="E313" s="726" t="str">
        <f>IF('Mapa final'!D316="","",'Mapa final'!D316)</f>
        <v/>
      </c>
      <c r="F313" s="731" t="str">
        <f>IF('Mapa final'!H316="","",'Mapa final'!H316)</f>
        <v/>
      </c>
      <c r="G313" s="731" t="str">
        <f>IF('Mapa final'!L316="","",'Mapa final'!L316)</f>
        <v/>
      </c>
      <c r="H313" s="73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8" t="str">
        <f>IF('Mapa final'!Y316="","",'Mapa final'!Y316)</f>
        <v/>
      </c>
      <c r="J313" s="448" t="str">
        <f>IF('Mapa final'!AA316="","",'Mapa final'!AA316)</f>
        <v/>
      </c>
      <c r="K313" s="448" t="str">
        <f t="shared" si="4"/>
        <v/>
      </c>
      <c r="L313" s="448" t="str">
        <f>IF('Mapa final'!AD316="","",'Mapa final'!AD316)</f>
        <v/>
      </c>
      <c r="M313" s="357" t="str">
        <f>IF('Mapa final'!P316="","",'Mapa final'!P316)</f>
        <v/>
      </c>
      <c r="N313" s="428"/>
      <c r="O313" s="428"/>
      <c r="P313" s="428"/>
      <c r="Q313" s="429"/>
    </row>
    <row r="314" spans="1:17" ht="43.5" customHeight="1" x14ac:dyDescent="0.25">
      <c r="A314" s="118" t="s">
        <v>846</v>
      </c>
      <c r="B314" s="725"/>
      <c r="C314" s="727"/>
      <c r="D314" s="729"/>
      <c r="E314" s="727"/>
      <c r="F314" s="731"/>
      <c r="G314" s="731"/>
      <c r="H314" s="733"/>
      <c r="I314" s="448" t="str">
        <f>IF('Mapa final'!Y317="","",'Mapa final'!Y317)</f>
        <v/>
      </c>
      <c r="J314" s="448" t="str">
        <f>IF('Mapa final'!AA317="","",'Mapa final'!AA317)</f>
        <v/>
      </c>
      <c r="K314" s="448" t="str">
        <f t="shared" si="4"/>
        <v/>
      </c>
      <c r="L314" s="448" t="str">
        <f>IF('Mapa final'!AD317="","",'Mapa final'!AD317)</f>
        <v/>
      </c>
      <c r="M314" s="357" t="str">
        <f>IF('Mapa final'!P317="","",'Mapa final'!P317)</f>
        <v/>
      </c>
      <c r="N314" s="428"/>
      <c r="O314" s="428"/>
      <c r="P314" s="428"/>
      <c r="Q314" s="429"/>
    </row>
    <row r="315" spans="1:17" ht="43.5" customHeight="1" x14ac:dyDescent="0.25">
      <c r="A315" s="118" t="s">
        <v>847</v>
      </c>
      <c r="B315" s="725"/>
      <c r="C315" s="727"/>
      <c r="D315" s="729"/>
      <c r="E315" s="727"/>
      <c r="F315" s="731"/>
      <c r="G315" s="731"/>
      <c r="H315" s="733"/>
      <c r="I315" s="448" t="str">
        <f>IF('Mapa final'!Y318="","",'Mapa final'!Y318)</f>
        <v/>
      </c>
      <c r="J315" s="448" t="str">
        <f>IF('Mapa final'!AA318="","",'Mapa final'!AA318)</f>
        <v/>
      </c>
      <c r="K315" s="448" t="str">
        <f t="shared" si="4"/>
        <v/>
      </c>
      <c r="L315" s="448" t="str">
        <f>IF('Mapa final'!AD318="","",'Mapa final'!AD318)</f>
        <v/>
      </c>
      <c r="M315" s="357" t="str">
        <f>IF('Mapa final'!P318="","",'Mapa final'!P318)</f>
        <v/>
      </c>
      <c r="N315" s="428"/>
      <c r="O315" s="428"/>
      <c r="P315" s="428"/>
      <c r="Q315" s="429"/>
    </row>
    <row r="316" spans="1:17" ht="43.5" customHeight="1" x14ac:dyDescent="0.25">
      <c r="A316" s="118" t="s">
        <v>848</v>
      </c>
      <c r="B316" s="725"/>
      <c r="C316" s="727"/>
      <c r="D316" s="729"/>
      <c r="E316" s="727"/>
      <c r="F316" s="731"/>
      <c r="G316" s="731"/>
      <c r="H316" s="733"/>
      <c r="I316" s="448" t="str">
        <f>IF('Mapa final'!Y319="","",'Mapa final'!Y319)</f>
        <v/>
      </c>
      <c r="J316" s="448" t="str">
        <f>IF('Mapa final'!AA319="","",'Mapa final'!AA319)</f>
        <v/>
      </c>
      <c r="K316" s="448" t="str">
        <f t="shared" si="4"/>
        <v/>
      </c>
      <c r="L316" s="448" t="str">
        <f>IF('Mapa final'!AD319="","",'Mapa final'!AD319)</f>
        <v/>
      </c>
      <c r="M316" s="357" t="str">
        <f>IF('Mapa final'!P319="","",'Mapa final'!P319)</f>
        <v/>
      </c>
      <c r="N316" s="428"/>
      <c r="O316" s="428"/>
      <c r="P316" s="428"/>
      <c r="Q316" s="429"/>
    </row>
    <row r="317" spans="1:17" ht="43.5" customHeight="1" x14ac:dyDescent="0.25">
      <c r="A317" s="118" t="s">
        <v>849</v>
      </c>
      <c r="B317" s="725"/>
      <c r="C317" s="727"/>
      <c r="D317" s="729"/>
      <c r="E317" s="727"/>
      <c r="F317" s="731"/>
      <c r="G317" s="731"/>
      <c r="H317" s="733"/>
      <c r="I317" s="448" t="str">
        <f>IF('Mapa final'!Y320="","",'Mapa final'!Y320)</f>
        <v/>
      </c>
      <c r="J317" s="448" t="str">
        <f>IF('Mapa final'!AA320="","",'Mapa final'!AA320)</f>
        <v/>
      </c>
      <c r="K317" s="448" t="str">
        <f t="shared" si="4"/>
        <v/>
      </c>
      <c r="L317" s="448" t="str">
        <f>IF('Mapa final'!AD320="","",'Mapa final'!AD320)</f>
        <v/>
      </c>
      <c r="M317" s="357" t="str">
        <f>IF('Mapa final'!P320="","",'Mapa final'!P320)</f>
        <v/>
      </c>
      <c r="N317" s="428"/>
      <c r="O317" s="428"/>
      <c r="P317" s="428"/>
      <c r="Q317" s="429"/>
    </row>
    <row r="318" spans="1:17" ht="43.5" customHeight="1" x14ac:dyDescent="0.25">
      <c r="A318" s="118" t="s">
        <v>850</v>
      </c>
      <c r="B318" s="725"/>
      <c r="C318" s="727"/>
      <c r="D318" s="729"/>
      <c r="E318" s="727"/>
      <c r="F318" s="731"/>
      <c r="G318" s="731"/>
      <c r="H318" s="733"/>
      <c r="I318" s="448" t="str">
        <f>IF('Mapa final'!Y321="","",'Mapa final'!Y321)</f>
        <v/>
      </c>
      <c r="J318" s="448" t="str">
        <f>IF('Mapa final'!AA321="","",'Mapa final'!AA321)</f>
        <v/>
      </c>
      <c r="K318" s="448" t="str">
        <f t="shared" si="4"/>
        <v/>
      </c>
      <c r="L318" s="448" t="str">
        <f>IF('Mapa final'!AD321="","",'Mapa final'!AD321)</f>
        <v/>
      </c>
      <c r="M318" s="357" t="str">
        <f>IF('Mapa final'!P321="","",'Mapa final'!P321)</f>
        <v/>
      </c>
      <c r="N318" s="428"/>
      <c r="O318" s="428"/>
      <c r="P318" s="428"/>
      <c r="Q318" s="429"/>
    </row>
    <row r="319" spans="1:17" ht="43.5" customHeight="1" x14ac:dyDescent="0.25">
      <c r="A319" s="118" t="s">
        <v>851</v>
      </c>
      <c r="B319" s="724"/>
      <c r="C319" s="726" t="str">
        <f>IF('Mapa final'!E322="","",'Mapa final'!E322)</f>
        <v/>
      </c>
      <c r="D319" s="728"/>
      <c r="E319" s="726" t="str">
        <f>IF('Mapa final'!D322="","",'Mapa final'!D322)</f>
        <v/>
      </c>
      <c r="F319" s="731" t="str">
        <f>IF('Mapa final'!H322="","",'Mapa final'!H322)</f>
        <v/>
      </c>
      <c r="G319" s="731" t="str">
        <f>IF('Mapa final'!L322="","",'Mapa final'!L322)</f>
        <v/>
      </c>
      <c r="H319" s="73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8" t="str">
        <f>IF('Mapa final'!Y322="","",'Mapa final'!Y322)</f>
        <v/>
      </c>
      <c r="J319" s="448" t="str">
        <f>IF('Mapa final'!AA322="","",'Mapa final'!AA322)</f>
        <v/>
      </c>
      <c r="K319" s="448" t="str">
        <f t="shared" si="4"/>
        <v/>
      </c>
      <c r="L319" s="448" t="str">
        <f>IF('Mapa final'!AD322="","",'Mapa final'!AD322)</f>
        <v/>
      </c>
      <c r="M319" s="357" t="str">
        <f>IF('Mapa final'!P322="","",'Mapa final'!P322)</f>
        <v/>
      </c>
      <c r="N319" s="428"/>
      <c r="O319" s="428"/>
      <c r="P319" s="428"/>
      <c r="Q319" s="429"/>
    </row>
    <row r="320" spans="1:17" ht="43.5" customHeight="1" x14ac:dyDescent="0.25">
      <c r="A320" s="118" t="s">
        <v>852</v>
      </c>
      <c r="B320" s="725"/>
      <c r="C320" s="727"/>
      <c r="D320" s="729"/>
      <c r="E320" s="727"/>
      <c r="F320" s="731"/>
      <c r="G320" s="731"/>
      <c r="H320" s="733"/>
      <c r="I320" s="448" t="str">
        <f>IF('Mapa final'!Y323="","",'Mapa final'!Y323)</f>
        <v/>
      </c>
      <c r="J320" s="448" t="str">
        <f>IF('Mapa final'!AA323="","",'Mapa final'!AA323)</f>
        <v/>
      </c>
      <c r="K320" s="448" t="str">
        <f t="shared" si="4"/>
        <v/>
      </c>
      <c r="L320" s="448" t="str">
        <f>IF('Mapa final'!AD323="","",'Mapa final'!AD323)</f>
        <v/>
      </c>
      <c r="M320" s="357" t="str">
        <f>IF('Mapa final'!P323="","",'Mapa final'!P323)</f>
        <v/>
      </c>
      <c r="N320" s="428"/>
      <c r="O320" s="428"/>
      <c r="P320" s="428"/>
      <c r="Q320" s="429"/>
    </row>
    <row r="321" spans="1:17" ht="43.5" customHeight="1" x14ac:dyDescent="0.25">
      <c r="A321" s="118" t="s">
        <v>853</v>
      </c>
      <c r="B321" s="725"/>
      <c r="C321" s="727"/>
      <c r="D321" s="729"/>
      <c r="E321" s="727"/>
      <c r="F321" s="731"/>
      <c r="G321" s="731"/>
      <c r="H321" s="733"/>
      <c r="I321" s="448" t="str">
        <f>IF('Mapa final'!Y324="","",'Mapa final'!Y324)</f>
        <v/>
      </c>
      <c r="J321" s="448" t="str">
        <f>IF('Mapa final'!AA324="","",'Mapa final'!AA324)</f>
        <v/>
      </c>
      <c r="K321" s="448" t="str">
        <f t="shared" si="4"/>
        <v/>
      </c>
      <c r="L321" s="448" t="str">
        <f>IF('Mapa final'!AD324="","",'Mapa final'!AD324)</f>
        <v/>
      </c>
      <c r="M321" s="357" t="str">
        <f>IF('Mapa final'!P324="","",'Mapa final'!P324)</f>
        <v/>
      </c>
      <c r="N321" s="428"/>
      <c r="O321" s="428"/>
      <c r="P321" s="428"/>
      <c r="Q321" s="429"/>
    </row>
    <row r="322" spans="1:17" ht="43.5" customHeight="1" x14ac:dyDescent="0.25">
      <c r="A322" s="118" t="s">
        <v>854</v>
      </c>
      <c r="B322" s="725"/>
      <c r="C322" s="727"/>
      <c r="D322" s="729"/>
      <c r="E322" s="727"/>
      <c r="F322" s="731"/>
      <c r="G322" s="731"/>
      <c r="H322" s="733"/>
      <c r="I322" s="448" t="str">
        <f>IF('Mapa final'!Y325="","",'Mapa final'!Y325)</f>
        <v/>
      </c>
      <c r="J322" s="448" t="str">
        <f>IF('Mapa final'!AA325="","",'Mapa final'!AA325)</f>
        <v/>
      </c>
      <c r="K322" s="448" t="str">
        <f t="shared" si="4"/>
        <v/>
      </c>
      <c r="L322" s="448" t="str">
        <f>IF('Mapa final'!AD325="","",'Mapa final'!AD325)</f>
        <v/>
      </c>
      <c r="M322" s="357" t="str">
        <f>IF('Mapa final'!P325="","",'Mapa final'!P325)</f>
        <v/>
      </c>
      <c r="N322" s="428"/>
      <c r="O322" s="428"/>
      <c r="P322" s="428"/>
      <c r="Q322" s="429"/>
    </row>
    <row r="323" spans="1:17" ht="43.5" customHeight="1" x14ac:dyDescent="0.25">
      <c r="A323" s="118" t="s">
        <v>855</v>
      </c>
      <c r="B323" s="725"/>
      <c r="C323" s="727"/>
      <c r="D323" s="729"/>
      <c r="E323" s="727"/>
      <c r="F323" s="731"/>
      <c r="G323" s="731"/>
      <c r="H323" s="733"/>
      <c r="I323" s="448" t="str">
        <f>IF('Mapa final'!Y326="","",'Mapa final'!Y326)</f>
        <v/>
      </c>
      <c r="J323" s="448" t="str">
        <f>IF('Mapa final'!AA326="","",'Mapa final'!AA326)</f>
        <v/>
      </c>
      <c r="K323" s="448" t="str">
        <f t="shared" si="4"/>
        <v/>
      </c>
      <c r="L323" s="448" t="str">
        <f>IF('Mapa final'!AD326="","",'Mapa final'!AD326)</f>
        <v/>
      </c>
      <c r="M323" s="357" t="str">
        <f>IF('Mapa final'!P326="","",'Mapa final'!P326)</f>
        <v/>
      </c>
      <c r="N323" s="428"/>
      <c r="O323" s="428"/>
      <c r="P323" s="428"/>
      <c r="Q323" s="429"/>
    </row>
    <row r="324" spans="1:17" ht="43.5" customHeight="1" x14ac:dyDescent="0.25">
      <c r="A324" s="118" t="s">
        <v>856</v>
      </c>
      <c r="B324" s="725"/>
      <c r="C324" s="727"/>
      <c r="D324" s="729"/>
      <c r="E324" s="727"/>
      <c r="F324" s="731"/>
      <c r="G324" s="731"/>
      <c r="H324" s="733"/>
      <c r="I324" s="448" t="str">
        <f>IF('Mapa final'!Y327="","",'Mapa final'!Y327)</f>
        <v/>
      </c>
      <c r="J324" s="448" t="str">
        <f>IF('Mapa final'!AA327="","",'Mapa final'!AA327)</f>
        <v/>
      </c>
      <c r="K324" s="448" t="str">
        <f t="shared" si="4"/>
        <v/>
      </c>
      <c r="L324" s="448" t="str">
        <f>IF('Mapa final'!AD327="","",'Mapa final'!AD327)</f>
        <v/>
      </c>
      <c r="M324" s="357" t="str">
        <f>IF('Mapa final'!P327="","",'Mapa final'!P327)</f>
        <v/>
      </c>
      <c r="N324" s="428"/>
      <c r="O324" s="428"/>
      <c r="P324" s="428"/>
      <c r="Q324" s="429"/>
    </row>
    <row r="325" spans="1:17" ht="43.5" customHeight="1" x14ac:dyDescent="0.25">
      <c r="A325" s="118" t="s">
        <v>857</v>
      </c>
      <c r="B325" s="724"/>
      <c r="C325" s="726" t="str">
        <f>IF('Mapa final'!E328="","",'Mapa final'!E328)</f>
        <v/>
      </c>
      <c r="D325" s="728"/>
      <c r="E325" s="726" t="str">
        <f>IF('Mapa final'!D328="","",'Mapa final'!D328)</f>
        <v/>
      </c>
      <c r="F325" s="731" t="str">
        <f>IF('Mapa final'!H328="","",'Mapa final'!H328)</f>
        <v/>
      </c>
      <c r="G325" s="731" t="str">
        <f>IF('Mapa final'!L328="","",'Mapa final'!L328)</f>
        <v/>
      </c>
      <c r="H325" s="73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8" t="str">
        <f>IF('Mapa final'!Y328="","",'Mapa final'!Y328)</f>
        <v/>
      </c>
      <c r="J325" s="448" t="str">
        <f>IF('Mapa final'!AA328="","",'Mapa final'!AA328)</f>
        <v/>
      </c>
      <c r="K325" s="448" t="str">
        <f t="shared" si="4"/>
        <v/>
      </c>
      <c r="L325" s="448" t="str">
        <f>IF('Mapa final'!AD328="","",'Mapa final'!AD328)</f>
        <v/>
      </c>
      <c r="M325" s="357" t="str">
        <f>IF('Mapa final'!P328="","",'Mapa final'!P328)</f>
        <v/>
      </c>
      <c r="N325" s="428"/>
      <c r="O325" s="428"/>
      <c r="P325" s="428"/>
      <c r="Q325" s="429"/>
    </row>
    <row r="326" spans="1:17" ht="43.5" customHeight="1" x14ac:dyDescent="0.25">
      <c r="A326" s="118" t="s">
        <v>858</v>
      </c>
      <c r="B326" s="725"/>
      <c r="C326" s="727"/>
      <c r="D326" s="729"/>
      <c r="E326" s="727"/>
      <c r="F326" s="731"/>
      <c r="G326" s="731"/>
      <c r="H326" s="733"/>
      <c r="I326" s="448" t="str">
        <f>IF('Mapa final'!Y329="","",'Mapa final'!Y329)</f>
        <v/>
      </c>
      <c r="J326" s="448" t="str">
        <f>IF('Mapa final'!AA329="","",'Mapa final'!AA329)</f>
        <v/>
      </c>
      <c r="K326" s="448" t="str">
        <f t="shared" si="4"/>
        <v/>
      </c>
      <c r="L326" s="448" t="str">
        <f>IF('Mapa final'!AD329="","",'Mapa final'!AD329)</f>
        <v/>
      </c>
      <c r="M326" s="357" t="str">
        <f>IF('Mapa final'!P329="","",'Mapa final'!P329)</f>
        <v/>
      </c>
      <c r="N326" s="428"/>
      <c r="O326" s="428"/>
      <c r="P326" s="428"/>
      <c r="Q326" s="429"/>
    </row>
    <row r="327" spans="1:17" ht="43.5" customHeight="1" x14ac:dyDescent="0.25">
      <c r="A327" s="118" t="s">
        <v>859</v>
      </c>
      <c r="B327" s="725"/>
      <c r="C327" s="727"/>
      <c r="D327" s="729"/>
      <c r="E327" s="727"/>
      <c r="F327" s="731"/>
      <c r="G327" s="731"/>
      <c r="H327" s="733"/>
      <c r="I327" s="448" t="str">
        <f>IF('Mapa final'!Y330="","",'Mapa final'!Y330)</f>
        <v/>
      </c>
      <c r="J327" s="448" t="str">
        <f>IF('Mapa final'!AA330="","",'Mapa final'!AA330)</f>
        <v/>
      </c>
      <c r="K327" s="448" t="str">
        <f t="shared" si="4"/>
        <v/>
      </c>
      <c r="L327" s="448" t="str">
        <f>IF('Mapa final'!AD330="","",'Mapa final'!AD330)</f>
        <v/>
      </c>
      <c r="M327" s="357" t="str">
        <f>IF('Mapa final'!P330="","",'Mapa final'!P330)</f>
        <v/>
      </c>
      <c r="N327" s="428"/>
      <c r="O327" s="428"/>
      <c r="P327" s="428"/>
      <c r="Q327" s="429"/>
    </row>
    <row r="328" spans="1:17" ht="43.5" customHeight="1" x14ac:dyDescent="0.25">
      <c r="A328" s="118" t="s">
        <v>860</v>
      </c>
      <c r="B328" s="725"/>
      <c r="C328" s="727"/>
      <c r="D328" s="729"/>
      <c r="E328" s="727"/>
      <c r="F328" s="731"/>
      <c r="G328" s="731"/>
      <c r="H328" s="733"/>
      <c r="I328" s="448" t="str">
        <f>IF('Mapa final'!Y331="","",'Mapa final'!Y331)</f>
        <v/>
      </c>
      <c r="J328" s="448" t="str">
        <f>IF('Mapa final'!AA331="","",'Mapa final'!AA331)</f>
        <v/>
      </c>
      <c r="K328" s="44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8" t="str">
        <f>IF('Mapa final'!AD331="","",'Mapa final'!AD331)</f>
        <v/>
      </c>
      <c r="M328" s="357" t="str">
        <f>IF('Mapa final'!P331="","",'Mapa final'!P331)</f>
        <v/>
      </c>
      <c r="N328" s="428"/>
      <c r="O328" s="428"/>
      <c r="P328" s="428"/>
      <c r="Q328" s="429"/>
    </row>
    <row r="329" spans="1:17" ht="43.5" customHeight="1" x14ac:dyDescent="0.25">
      <c r="A329" s="118" t="s">
        <v>861</v>
      </c>
      <c r="B329" s="725"/>
      <c r="C329" s="727"/>
      <c r="D329" s="729"/>
      <c r="E329" s="727"/>
      <c r="F329" s="731"/>
      <c r="G329" s="731"/>
      <c r="H329" s="733"/>
      <c r="I329" s="448" t="str">
        <f>IF('Mapa final'!Y332="","",'Mapa final'!Y332)</f>
        <v/>
      </c>
      <c r="J329" s="448" t="str">
        <f>IF('Mapa final'!AA332="","",'Mapa final'!AA332)</f>
        <v/>
      </c>
      <c r="K329" s="448" t="str">
        <f t="shared" si="5"/>
        <v/>
      </c>
      <c r="L329" s="448" t="str">
        <f>IF('Mapa final'!AD332="","",'Mapa final'!AD332)</f>
        <v/>
      </c>
      <c r="M329" s="357" t="str">
        <f>IF('Mapa final'!P332="","",'Mapa final'!P332)</f>
        <v/>
      </c>
      <c r="N329" s="428"/>
      <c r="O329" s="428"/>
      <c r="P329" s="428"/>
      <c r="Q329" s="429"/>
    </row>
    <row r="330" spans="1:17" ht="43.5" customHeight="1" x14ac:dyDescent="0.25">
      <c r="A330" s="118" t="s">
        <v>862</v>
      </c>
      <c r="B330" s="725"/>
      <c r="C330" s="727"/>
      <c r="D330" s="729"/>
      <c r="E330" s="727"/>
      <c r="F330" s="731"/>
      <c r="G330" s="731"/>
      <c r="H330" s="733"/>
      <c r="I330" s="448" t="str">
        <f>IF('Mapa final'!Y333="","",'Mapa final'!Y333)</f>
        <v/>
      </c>
      <c r="J330" s="448" t="str">
        <f>IF('Mapa final'!AA333="","",'Mapa final'!AA333)</f>
        <v/>
      </c>
      <c r="K330" s="448" t="str">
        <f t="shared" si="5"/>
        <v/>
      </c>
      <c r="L330" s="448" t="str">
        <f>IF('Mapa final'!AD333="","",'Mapa final'!AD333)</f>
        <v/>
      </c>
      <c r="M330" s="357" t="str">
        <f>IF('Mapa final'!P333="","",'Mapa final'!P333)</f>
        <v/>
      </c>
      <c r="N330" s="428"/>
      <c r="O330" s="428"/>
      <c r="P330" s="428"/>
      <c r="Q330" s="429"/>
    </row>
    <row r="331" spans="1:17" ht="43.5" customHeight="1" x14ac:dyDescent="0.25">
      <c r="A331" s="118" t="s">
        <v>863</v>
      </c>
      <c r="B331" s="724"/>
      <c r="C331" s="726" t="str">
        <f>IF('Mapa final'!E334="","",'Mapa final'!E334)</f>
        <v/>
      </c>
      <c r="D331" s="728"/>
      <c r="E331" s="726" t="str">
        <f>IF('Mapa final'!D334="","",'Mapa final'!D334)</f>
        <v/>
      </c>
      <c r="F331" s="731" t="str">
        <f>IF('Mapa final'!H334="","",'Mapa final'!H334)</f>
        <v/>
      </c>
      <c r="G331" s="731" t="str">
        <f>IF('Mapa final'!L334="","",'Mapa final'!L334)</f>
        <v/>
      </c>
      <c r="H331" s="73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8" t="str">
        <f>IF('Mapa final'!Y334="","",'Mapa final'!Y334)</f>
        <v/>
      </c>
      <c r="J331" s="448" t="str">
        <f>IF('Mapa final'!AA334="","",'Mapa final'!AA334)</f>
        <v/>
      </c>
      <c r="K331" s="448" t="str">
        <f t="shared" si="5"/>
        <v/>
      </c>
      <c r="L331" s="448" t="str">
        <f>IF('Mapa final'!AD334="","",'Mapa final'!AD334)</f>
        <v/>
      </c>
      <c r="M331" s="357" t="str">
        <f>IF('Mapa final'!P334="","",'Mapa final'!P334)</f>
        <v/>
      </c>
      <c r="N331" s="428"/>
      <c r="O331" s="428"/>
      <c r="P331" s="428"/>
      <c r="Q331" s="429"/>
    </row>
    <row r="332" spans="1:17" ht="43.5" customHeight="1" x14ac:dyDescent="0.25">
      <c r="A332" s="118" t="s">
        <v>864</v>
      </c>
      <c r="B332" s="725"/>
      <c r="C332" s="727"/>
      <c r="D332" s="729"/>
      <c r="E332" s="727"/>
      <c r="F332" s="731"/>
      <c r="G332" s="731"/>
      <c r="H332" s="733"/>
      <c r="I332" s="448" t="str">
        <f>IF('Mapa final'!Y335="","",'Mapa final'!Y335)</f>
        <v/>
      </c>
      <c r="J332" s="448" t="str">
        <f>IF('Mapa final'!AA335="","",'Mapa final'!AA335)</f>
        <v/>
      </c>
      <c r="K332" s="448" t="str">
        <f t="shared" si="5"/>
        <v/>
      </c>
      <c r="L332" s="448" t="str">
        <f>IF('Mapa final'!AD335="","",'Mapa final'!AD335)</f>
        <v/>
      </c>
      <c r="M332" s="357" t="str">
        <f>IF('Mapa final'!P335="","",'Mapa final'!P335)</f>
        <v/>
      </c>
      <c r="N332" s="428"/>
      <c r="O332" s="428"/>
      <c r="P332" s="428"/>
      <c r="Q332" s="429"/>
    </row>
    <row r="333" spans="1:17" ht="43.5" customHeight="1" x14ac:dyDescent="0.25">
      <c r="A333" s="118" t="s">
        <v>865</v>
      </c>
      <c r="B333" s="725"/>
      <c r="C333" s="727"/>
      <c r="D333" s="729"/>
      <c r="E333" s="727"/>
      <c r="F333" s="731"/>
      <c r="G333" s="731"/>
      <c r="H333" s="733"/>
      <c r="I333" s="448" t="str">
        <f>IF('Mapa final'!Y336="","",'Mapa final'!Y336)</f>
        <v/>
      </c>
      <c r="J333" s="448" t="str">
        <f>IF('Mapa final'!AA336="","",'Mapa final'!AA336)</f>
        <v/>
      </c>
      <c r="K333" s="448" t="str">
        <f t="shared" si="5"/>
        <v/>
      </c>
      <c r="L333" s="448" t="str">
        <f>IF('Mapa final'!AD336="","",'Mapa final'!AD336)</f>
        <v/>
      </c>
      <c r="M333" s="357" t="str">
        <f>IF('Mapa final'!P336="","",'Mapa final'!P336)</f>
        <v/>
      </c>
      <c r="N333" s="428"/>
      <c r="O333" s="428"/>
      <c r="P333" s="428"/>
      <c r="Q333" s="429"/>
    </row>
    <row r="334" spans="1:17" ht="43.5" customHeight="1" x14ac:dyDescent="0.25">
      <c r="A334" s="118" t="s">
        <v>866</v>
      </c>
      <c r="B334" s="725"/>
      <c r="C334" s="727"/>
      <c r="D334" s="729"/>
      <c r="E334" s="727"/>
      <c r="F334" s="731"/>
      <c r="G334" s="731"/>
      <c r="H334" s="733"/>
      <c r="I334" s="448" t="str">
        <f>IF('Mapa final'!Y337="","",'Mapa final'!Y337)</f>
        <v/>
      </c>
      <c r="J334" s="448" t="str">
        <f>IF('Mapa final'!AA337="","",'Mapa final'!AA337)</f>
        <v/>
      </c>
      <c r="K334" s="448" t="str">
        <f t="shared" si="5"/>
        <v/>
      </c>
      <c r="L334" s="448" t="str">
        <f>IF('Mapa final'!AD337="","",'Mapa final'!AD337)</f>
        <v/>
      </c>
      <c r="M334" s="357" t="str">
        <f>IF('Mapa final'!P337="","",'Mapa final'!P337)</f>
        <v/>
      </c>
      <c r="N334" s="428"/>
      <c r="O334" s="428"/>
      <c r="P334" s="428"/>
      <c r="Q334" s="429"/>
    </row>
    <row r="335" spans="1:17" ht="43.5" customHeight="1" x14ac:dyDescent="0.25">
      <c r="A335" s="118" t="s">
        <v>867</v>
      </c>
      <c r="B335" s="725"/>
      <c r="C335" s="727"/>
      <c r="D335" s="729"/>
      <c r="E335" s="727"/>
      <c r="F335" s="731"/>
      <c r="G335" s="731"/>
      <c r="H335" s="733"/>
      <c r="I335" s="448" t="str">
        <f>IF('Mapa final'!Y338="","",'Mapa final'!Y338)</f>
        <v/>
      </c>
      <c r="J335" s="448" t="str">
        <f>IF('Mapa final'!AA338="","",'Mapa final'!AA338)</f>
        <v/>
      </c>
      <c r="K335" s="448" t="str">
        <f t="shared" si="5"/>
        <v/>
      </c>
      <c r="L335" s="448" t="str">
        <f>IF('Mapa final'!AD338="","",'Mapa final'!AD338)</f>
        <v/>
      </c>
      <c r="M335" s="357" t="str">
        <f>IF('Mapa final'!P338="","",'Mapa final'!P338)</f>
        <v/>
      </c>
      <c r="N335" s="428"/>
      <c r="O335" s="428"/>
      <c r="P335" s="428"/>
      <c r="Q335" s="429"/>
    </row>
    <row r="336" spans="1:17" ht="43.5" customHeight="1" x14ac:dyDescent="0.25">
      <c r="A336" s="118" t="s">
        <v>868</v>
      </c>
      <c r="B336" s="725"/>
      <c r="C336" s="727"/>
      <c r="D336" s="729"/>
      <c r="E336" s="727"/>
      <c r="F336" s="731"/>
      <c r="G336" s="731"/>
      <c r="H336" s="733"/>
      <c r="I336" s="448" t="str">
        <f>IF('Mapa final'!Y339="","",'Mapa final'!Y339)</f>
        <v/>
      </c>
      <c r="J336" s="448" t="str">
        <f>IF('Mapa final'!AA339="","",'Mapa final'!AA339)</f>
        <v/>
      </c>
      <c r="K336" s="448" t="str">
        <f t="shared" si="5"/>
        <v/>
      </c>
      <c r="L336" s="448" t="str">
        <f>IF('Mapa final'!AD339="","",'Mapa final'!AD339)</f>
        <v/>
      </c>
      <c r="M336" s="357" t="str">
        <f>IF('Mapa final'!P339="","",'Mapa final'!P339)</f>
        <v/>
      </c>
      <c r="N336" s="428"/>
      <c r="O336" s="428"/>
      <c r="P336" s="428"/>
      <c r="Q336" s="429"/>
    </row>
    <row r="337" spans="1:17" ht="43.5" customHeight="1" x14ac:dyDescent="0.25">
      <c r="A337" s="118" t="s">
        <v>869</v>
      </c>
      <c r="B337" s="724"/>
      <c r="C337" s="726" t="str">
        <f>IF('Mapa final'!E340="","",'Mapa final'!E340)</f>
        <v/>
      </c>
      <c r="D337" s="728"/>
      <c r="E337" s="726" t="str">
        <f>IF('Mapa final'!D340="","",'Mapa final'!D340)</f>
        <v/>
      </c>
      <c r="F337" s="731" t="str">
        <f>IF('Mapa final'!H340="","",'Mapa final'!H340)</f>
        <v/>
      </c>
      <c r="G337" s="731" t="str">
        <f>IF('Mapa final'!L340="","",'Mapa final'!L340)</f>
        <v/>
      </c>
      <c r="H337" s="73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8" t="str">
        <f>IF('Mapa final'!Y340="","",'Mapa final'!Y340)</f>
        <v/>
      </c>
      <c r="J337" s="448" t="str">
        <f>IF('Mapa final'!AA340="","",'Mapa final'!AA340)</f>
        <v/>
      </c>
      <c r="K337" s="448" t="str">
        <f t="shared" si="5"/>
        <v/>
      </c>
      <c r="L337" s="448" t="str">
        <f>IF('Mapa final'!AD340="","",'Mapa final'!AD340)</f>
        <v/>
      </c>
      <c r="M337" s="357" t="str">
        <f>IF('Mapa final'!P340="","",'Mapa final'!P340)</f>
        <v/>
      </c>
      <c r="N337" s="428"/>
      <c r="O337" s="428"/>
      <c r="P337" s="428"/>
      <c r="Q337" s="429"/>
    </row>
    <row r="338" spans="1:17" ht="43.5" customHeight="1" x14ac:dyDescent="0.25">
      <c r="A338" s="118" t="s">
        <v>870</v>
      </c>
      <c r="B338" s="725"/>
      <c r="C338" s="727"/>
      <c r="D338" s="729"/>
      <c r="E338" s="727"/>
      <c r="F338" s="731"/>
      <c r="G338" s="731"/>
      <c r="H338" s="733"/>
      <c r="I338" s="448" t="str">
        <f>IF('Mapa final'!Y341="","",'Mapa final'!Y341)</f>
        <v/>
      </c>
      <c r="J338" s="448" t="str">
        <f>IF('Mapa final'!AA341="","",'Mapa final'!AA341)</f>
        <v/>
      </c>
      <c r="K338" s="448" t="str">
        <f t="shared" si="5"/>
        <v/>
      </c>
      <c r="L338" s="448" t="str">
        <f>IF('Mapa final'!AD341="","",'Mapa final'!AD341)</f>
        <v/>
      </c>
      <c r="M338" s="357" t="str">
        <f>IF('Mapa final'!P341="","",'Mapa final'!P341)</f>
        <v/>
      </c>
      <c r="N338" s="428"/>
      <c r="O338" s="428"/>
      <c r="P338" s="428"/>
      <c r="Q338" s="429"/>
    </row>
    <row r="339" spans="1:17" ht="43.5" customHeight="1" x14ac:dyDescent="0.25">
      <c r="A339" s="118" t="s">
        <v>871</v>
      </c>
      <c r="B339" s="725"/>
      <c r="C339" s="727"/>
      <c r="D339" s="729"/>
      <c r="E339" s="727"/>
      <c r="F339" s="731"/>
      <c r="G339" s="731"/>
      <c r="H339" s="733"/>
      <c r="I339" s="448" t="str">
        <f>IF('Mapa final'!Y342="","",'Mapa final'!Y342)</f>
        <v/>
      </c>
      <c r="J339" s="448" t="str">
        <f>IF('Mapa final'!AA342="","",'Mapa final'!AA342)</f>
        <v/>
      </c>
      <c r="K339" s="448" t="str">
        <f t="shared" si="5"/>
        <v/>
      </c>
      <c r="L339" s="448" t="str">
        <f>IF('Mapa final'!AD342="","",'Mapa final'!AD342)</f>
        <v/>
      </c>
      <c r="M339" s="357" t="str">
        <f>IF('Mapa final'!P342="","",'Mapa final'!P342)</f>
        <v/>
      </c>
      <c r="N339" s="428"/>
      <c r="O339" s="428"/>
      <c r="P339" s="428"/>
      <c r="Q339" s="429"/>
    </row>
    <row r="340" spans="1:17" ht="43.5" customHeight="1" x14ac:dyDescent="0.25">
      <c r="A340" s="118" t="s">
        <v>872</v>
      </c>
      <c r="B340" s="725"/>
      <c r="C340" s="727"/>
      <c r="D340" s="729"/>
      <c r="E340" s="727"/>
      <c r="F340" s="731"/>
      <c r="G340" s="731"/>
      <c r="H340" s="733"/>
      <c r="I340" s="448" t="str">
        <f>IF('Mapa final'!Y343="","",'Mapa final'!Y343)</f>
        <v/>
      </c>
      <c r="J340" s="448" t="str">
        <f>IF('Mapa final'!AA343="","",'Mapa final'!AA343)</f>
        <v/>
      </c>
      <c r="K340" s="448" t="str">
        <f t="shared" si="5"/>
        <v/>
      </c>
      <c r="L340" s="448" t="str">
        <f>IF('Mapa final'!AD343="","",'Mapa final'!AD343)</f>
        <v/>
      </c>
      <c r="M340" s="357" t="str">
        <f>IF('Mapa final'!P343="","",'Mapa final'!P343)</f>
        <v/>
      </c>
      <c r="N340" s="428"/>
      <c r="O340" s="428"/>
      <c r="P340" s="428"/>
      <c r="Q340" s="429"/>
    </row>
    <row r="341" spans="1:17" ht="43.5" customHeight="1" x14ac:dyDescent="0.25">
      <c r="A341" s="118" t="s">
        <v>873</v>
      </c>
      <c r="B341" s="725"/>
      <c r="C341" s="727"/>
      <c r="D341" s="729"/>
      <c r="E341" s="727"/>
      <c r="F341" s="731"/>
      <c r="G341" s="731"/>
      <c r="H341" s="733"/>
      <c r="I341" s="448" t="str">
        <f>IF('Mapa final'!Y344="","",'Mapa final'!Y344)</f>
        <v/>
      </c>
      <c r="J341" s="448" t="str">
        <f>IF('Mapa final'!AA344="","",'Mapa final'!AA344)</f>
        <v/>
      </c>
      <c r="K341" s="448" t="str">
        <f t="shared" si="5"/>
        <v/>
      </c>
      <c r="L341" s="448" t="str">
        <f>IF('Mapa final'!AD344="","",'Mapa final'!AD344)</f>
        <v/>
      </c>
      <c r="M341" s="357" t="str">
        <f>IF('Mapa final'!P344="","",'Mapa final'!P344)</f>
        <v/>
      </c>
      <c r="N341" s="428"/>
      <c r="O341" s="428"/>
      <c r="P341" s="428"/>
      <c r="Q341" s="429"/>
    </row>
    <row r="342" spans="1:17" ht="43.5" customHeight="1" x14ac:dyDescent="0.25">
      <c r="A342" s="118" t="s">
        <v>874</v>
      </c>
      <c r="B342" s="725"/>
      <c r="C342" s="727"/>
      <c r="D342" s="729"/>
      <c r="E342" s="727"/>
      <c r="F342" s="731"/>
      <c r="G342" s="731"/>
      <c r="H342" s="733"/>
      <c r="I342" s="448" t="str">
        <f>IF('Mapa final'!Y345="","",'Mapa final'!Y345)</f>
        <v/>
      </c>
      <c r="J342" s="448" t="str">
        <f>IF('Mapa final'!AA345="","",'Mapa final'!AA345)</f>
        <v/>
      </c>
      <c r="K342" s="448" t="str">
        <f t="shared" si="5"/>
        <v/>
      </c>
      <c r="L342" s="448" t="str">
        <f>IF('Mapa final'!AD345="","",'Mapa final'!AD345)</f>
        <v/>
      </c>
      <c r="M342" s="357" t="str">
        <f>IF('Mapa final'!P345="","",'Mapa final'!P345)</f>
        <v/>
      </c>
      <c r="N342" s="428"/>
      <c r="O342" s="428"/>
      <c r="P342" s="428"/>
      <c r="Q342" s="429"/>
    </row>
    <row r="343" spans="1:17" ht="43.5" customHeight="1" x14ac:dyDescent="0.25">
      <c r="A343" s="118" t="s">
        <v>875</v>
      </c>
      <c r="B343" s="724"/>
      <c r="C343" s="726" t="str">
        <f>IF('Mapa final'!E346="","",'Mapa final'!E346)</f>
        <v/>
      </c>
      <c r="D343" s="728"/>
      <c r="E343" s="726" t="str">
        <f>IF('Mapa final'!D346="","",'Mapa final'!D346)</f>
        <v/>
      </c>
      <c r="F343" s="731" t="str">
        <f>IF('Mapa final'!H346="","",'Mapa final'!H346)</f>
        <v/>
      </c>
      <c r="G343" s="731" t="str">
        <f>IF('Mapa final'!L346="","",'Mapa final'!L346)</f>
        <v/>
      </c>
      <c r="H343" s="73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8" t="str">
        <f>IF('Mapa final'!Y346="","",'Mapa final'!Y346)</f>
        <v/>
      </c>
      <c r="J343" s="448" t="str">
        <f>IF('Mapa final'!AA346="","",'Mapa final'!AA346)</f>
        <v/>
      </c>
      <c r="K343" s="448" t="str">
        <f t="shared" si="5"/>
        <v/>
      </c>
      <c r="L343" s="448" t="str">
        <f>IF('Mapa final'!AD346="","",'Mapa final'!AD346)</f>
        <v/>
      </c>
      <c r="M343" s="357" t="str">
        <f>IF('Mapa final'!P346="","",'Mapa final'!P346)</f>
        <v/>
      </c>
      <c r="N343" s="428"/>
      <c r="O343" s="428"/>
      <c r="P343" s="428"/>
      <c r="Q343" s="429"/>
    </row>
    <row r="344" spans="1:17" ht="43.5" customHeight="1" x14ac:dyDescent="0.25">
      <c r="A344" s="118" t="s">
        <v>876</v>
      </c>
      <c r="B344" s="725"/>
      <c r="C344" s="727"/>
      <c r="D344" s="729"/>
      <c r="E344" s="727"/>
      <c r="F344" s="731"/>
      <c r="G344" s="731"/>
      <c r="H344" s="733"/>
      <c r="I344" s="448" t="str">
        <f>IF('Mapa final'!Y347="","",'Mapa final'!Y347)</f>
        <v/>
      </c>
      <c r="J344" s="448" t="str">
        <f>IF('Mapa final'!AA347="","",'Mapa final'!AA347)</f>
        <v/>
      </c>
      <c r="K344" s="448" t="str">
        <f t="shared" si="5"/>
        <v/>
      </c>
      <c r="L344" s="448" t="str">
        <f>IF('Mapa final'!AD347="","",'Mapa final'!AD347)</f>
        <v/>
      </c>
      <c r="M344" s="357" t="str">
        <f>IF('Mapa final'!P347="","",'Mapa final'!P347)</f>
        <v/>
      </c>
      <c r="N344" s="428"/>
      <c r="O344" s="428"/>
      <c r="P344" s="428"/>
      <c r="Q344" s="429"/>
    </row>
    <row r="345" spans="1:17" ht="43.5" customHeight="1" x14ac:dyDescent="0.25">
      <c r="A345" s="118" t="s">
        <v>877</v>
      </c>
      <c r="B345" s="725"/>
      <c r="C345" s="727"/>
      <c r="D345" s="729"/>
      <c r="E345" s="727"/>
      <c r="F345" s="731"/>
      <c r="G345" s="731"/>
      <c r="H345" s="733"/>
      <c r="I345" s="448" t="str">
        <f>IF('Mapa final'!Y348="","",'Mapa final'!Y348)</f>
        <v/>
      </c>
      <c r="J345" s="448" t="str">
        <f>IF('Mapa final'!AA348="","",'Mapa final'!AA348)</f>
        <v/>
      </c>
      <c r="K345" s="448" t="str">
        <f t="shared" si="5"/>
        <v/>
      </c>
      <c r="L345" s="448" t="str">
        <f>IF('Mapa final'!AD348="","",'Mapa final'!AD348)</f>
        <v/>
      </c>
      <c r="M345" s="357" t="str">
        <f>IF('Mapa final'!P348="","",'Mapa final'!P348)</f>
        <v/>
      </c>
      <c r="N345" s="428"/>
      <c r="O345" s="428"/>
      <c r="P345" s="428"/>
      <c r="Q345" s="429"/>
    </row>
    <row r="346" spans="1:17" ht="43.5" customHeight="1" x14ac:dyDescent="0.25">
      <c r="A346" s="118" t="s">
        <v>878</v>
      </c>
      <c r="B346" s="725"/>
      <c r="C346" s="727"/>
      <c r="D346" s="729"/>
      <c r="E346" s="727"/>
      <c r="F346" s="731"/>
      <c r="G346" s="731"/>
      <c r="H346" s="733"/>
      <c r="I346" s="448" t="str">
        <f>IF('Mapa final'!Y349="","",'Mapa final'!Y349)</f>
        <v/>
      </c>
      <c r="J346" s="448" t="str">
        <f>IF('Mapa final'!AA349="","",'Mapa final'!AA349)</f>
        <v/>
      </c>
      <c r="K346" s="448" t="str">
        <f t="shared" si="5"/>
        <v/>
      </c>
      <c r="L346" s="448" t="str">
        <f>IF('Mapa final'!AD349="","",'Mapa final'!AD349)</f>
        <v/>
      </c>
      <c r="M346" s="357" t="str">
        <f>IF('Mapa final'!P349="","",'Mapa final'!P349)</f>
        <v/>
      </c>
      <c r="N346" s="428"/>
      <c r="O346" s="428"/>
      <c r="P346" s="428"/>
      <c r="Q346" s="429"/>
    </row>
    <row r="347" spans="1:17" ht="43.5" customHeight="1" x14ac:dyDescent="0.25">
      <c r="A347" s="118" t="s">
        <v>879</v>
      </c>
      <c r="B347" s="725"/>
      <c r="C347" s="727"/>
      <c r="D347" s="729"/>
      <c r="E347" s="727"/>
      <c r="F347" s="731"/>
      <c r="G347" s="731"/>
      <c r="H347" s="733"/>
      <c r="I347" s="448" t="str">
        <f>IF('Mapa final'!Y350="","",'Mapa final'!Y350)</f>
        <v/>
      </c>
      <c r="J347" s="448" t="str">
        <f>IF('Mapa final'!AA350="","",'Mapa final'!AA350)</f>
        <v/>
      </c>
      <c r="K347" s="448" t="str">
        <f t="shared" si="5"/>
        <v/>
      </c>
      <c r="L347" s="448" t="str">
        <f>IF('Mapa final'!AD350="","",'Mapa final'!AD350)</f>
        <v/>
      </c>
      <c r="M347" s="357" t="str">
        <f>IF('Mapa final'!P350="","",'Mapa final'!P350)</f>
        <v/>
      </c>
      <c r="N347" s="428"/>
      <c r="O347" s="428"/>
      <c r="P347" s="428"/>
      <c r="Q347" s="429"/>
    </row>
    <row r="348" spans="1:17" ht="43.5" customHeight="1" x14ac:dyDescent="0.25">
      <c r="A348" s="118" t="s">
        <v>880</v>
      </c>
      <c r="B348" s="725"/>
      <c r="C348" s="727"/>
      <c r="D348" s="729"/>
      <c r="E348" s="727"/>
      <c r="F348" s="731"/>
      <c r="G348" s="731"/>
      <c r="H348" s="733"/>
      <c r="I348" s="448" t="str">
        <f>IF('Mapa final'!Y351="","",'Mapa final'!Y351)</f>
        <v/>
      </c>
      <c r="J348" s="448" t="str">
        <f>IF('Mapa final'!AA351="","",'Mapa final'!AA351)</f>
        <v/>
      </c>
      <c r="K348" s="448" t="str">
        <f t="shared" si="5"/>
        <v/>
      </c>
      <c r="L348" s="448" t="str">
        <f>IF('Mapa final'!AD351="","",'Mapa final'!AD351)</f>
        <v/>
      </c>
      <c r="M348" s="357" t="str">
        <f>IF('Mapa final'!P351="","",'Mapa final'!P351)</f>
        <v/>
      </c>
      <c r="N348" s="428"/>
      <c r="O348" s="428"/>
      <c r="P348" s="428"/>
      <c r="Q348" s="429"/>
    </row>
    <row r="349" spans="1:17" ht="43.5" customHeight="1" x14ac:dyDescent="0.25">
      <c r="A349" s="118" t="s">
        <v>881</v>
      </c>
      <c r="B349" s="724"/>
      <c r="C349" s="726" t="str">
        <f>IF('Mapa final'!E352="","",'Mapa final'!E352)</f>
        <v/>
      </c>
      <c r="D349" s="728"/>
      <c r="E349" s="726" t="str">
        <f>IF('Mapa final'!D352="","",'Mapa final'!D352)</f>
        <v/>
      </c>
      <c r="F349" s="731" t="str">
        <f>IF('Mapa final'!H352="","",'Mapa final'!H352)</f>
        <v/>
      </c>
      <c r="G349" s="731" t="str">
        <f>IF('Mapa final'!L352="","",'Mapa final'!L352)</f>
        <v/>
      </c>
      <c r="H349" s="73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8" t="str">
        <f>IF('Mapa final'!Y352="","",'Mapa final'!Y352)</f>
        <v/>
      </c>
      <c r="J349" s="448" t="str">
        <f>IF('Mapa final'!AA352="","",'Mapa final'!AA352)</f>
        <v/>
      </c>
      <c r="K349" s="448" t="str">
        <f t="shared" si="5"/>
        <v/>
      </c>
      <c r="L349" s="448" t="str">
        <f>IF('Mapa final'!AD352="","",'Mapa final'!AD352)</f>
        <v/>
      </c>
      <c r="M349" s="357" t="str">
        <f>IF('Mapa final'!P352="","",'Mapa final'!P352)</f>
        <v/>
      </c>
      <c r="N349" s="428"/>
      <c r="O349" s="428"/>
      <c r="P349" s="428"/>
      <c r="Q349" s="429"/>
    </row>
    <row r="350" spans="1:17" ht="43.5" customHeight="1" x14ac:dyDescent="0.25">
      <c r="A350" s="118" t="s">
        <v>882</v>
      </c>
      <c r="B350" s="725"/>
      <c r="C350" s="727"/>
      <c r="D350" s="729"/>
      <c r="E350" s="727"/>
      <c r="F350" s="731"/>
      <c r="G350" s="731"/>
      <c r="H350" s="733"/>
      <c r="I350" s="448" t="str">
        <f>IF('Mapa final'!Y353="","",'Mapa final'!Y353)</f>
        <v/>
      </c>
      <c r="J350" s="448" t="str">
        <f>IF('Mapa final'!AA353="","",'Mapa final'!AA353)</f>
        <v/>
      </c>
      <c r="K350" s="448" t="str">
        <f t="shared" si="5"/>
        <v/>
      </c>
      <c r="L350" s="448" t="str">
        <f>IF('Mapa final'!AD353="","",'Mapa final'!AD353)</f>
        <v/>
      </c>
      <c r="M350" s="357" t="str">
        <f>IF('Mapa final'!P353="","",'Mapa final'!P353)</f>
        <v/>
      </c>
      <c r="N350" s="428"/>
      <c r="O350" s="428"/>
      <c r="P350" s="428"/>
      <c r="Q350" s="429"/>
    </row>
    <row r="351" spans="1:17" ht="43.5" customHeight="1" x14ac:dyDescent="0.25">
      <c r="A351" s="118" t="s">
        <v>883</v>
      </c>
      <c r="B351" s="725"/>
      <c r="C351" s="727"/>
      <c r="D351" s="729"/>
      <c r="E351" s="727"/>
      <c r="F351" s="731"/>
      <c r="G351" s="731"/>
      <c r="H351" s="733"/>
      <c r="I351" s="448" t="str">
        <f>IF('Mapa final'!Y354="","",'Mapa final'!Y354)</f>
        <v/>
      </c>
      <c r="J351" s="448" t="str">
        <f>IF('Mapa final'!AA354="","",'Mapa final'!AA354)</f>
        <v/>
      </c>
      <c r="K351" s="448" t="str">
        <f t="shared" si="5"/>
        <v/>
      </c>
      <c r="L351" s="448" t="str">
        <f>IF('Mapa final'!AD354="","",'Mapa final'!AD354)</f>
        <v/>
      </c>
      <c r="M351" s="357" t="str">
        <f>IF('Mapa final'!P354="","",'Mapa final'!P354)</f>
        <v/>
      </c>
      <c r="N351" s="428"/>
      <c r="O351" s="428"/>
      <c r="P351" s="428"/>
      <c r="Q351" s="429"/>
    </row>
    <row r="352" spans="1:17" ht="43.5" customHeight="1" x14ac:dyDescent="0.25">
      <c r="A352" s="118" t="s">
        <v>884</v>
      </c>
      <c r="B352" s="725"/>
      <c r="C352" s="727"/>
      <c r="D352" s="729"/>
      <c r="E352" s="727"/>
      <c r="F352" s="731"/>
      <c r="G352" s="731"/>
      <c r="H352" s="733"/>
      <c r="I352" s="448" t="str">
        <f>IF('Mapa final'!Y355="","",'Mapa final'!Y355)</f>
        <v/>
      </c>
      <c r="J352" s="448" t="str">
        <f>IF('Mapa final'!AA355="","",'Mapa final'!AA355)</f>
        <v/>
      </c>
      <c r="K352" s="448" t="str">
        <f t="shared" si="5"/>
        <v/>
      </c>
      <c r="L352" s="448" t="str">
        <f>IF('Mapa final'!AD355="","",'Mapa final'!AD355)</f>
        <v/>
      </c>
      <c r="M352" s="357" t="str">
        <f>IF('Mapa final'!P355="","",'Mapa final'!P355)</f>
        <v/>
      </c>
      <c r="N352" s="428"/>
      <c r="O352" s="428"/>
      <c r="P352" s="428"/>
      <c r="Q352" s="429"/>
    </row>
    <row r="353" spans="1:17" ht="43.5" customHeight="1" x14ac:dyDescent="0.25">
      <c r="A353" s="118" t="s">
        <v>885</v>
      </c>
      <c r="B353" s="725"/>
      <c r="C353" s="727"/>
      <c r="D353" s="729"/>
      <c r="E353" s="727"/>
      <c r="F353" s="731"/>
      <c r="G353" s="731"/>
      <c r="H353" s="733"/>
      <c r="I353" s="448" t="str">
        <f>IF('Mapa final'!Y356="","",'Mapa final'!Y356)</f>
        <v/>
      </c>
      <c r="J353" s="448" t="str">
        <f>IF('Mapa final'!AA356="","",'Mapa final'!AA356)</f>
        <v/>
      </c>
      <c r="K353" s="448" t="str">
        <f t="shared" si="5"/>
        <v/>
      </c>
      <c r="L353" s="448" t="str">
        <f>IF('Mapa final'!AD356="","",'Mapa final'!AD356)</f>
        <v/>
      </c>
      <c r="M353" s="357" t="str">
        <f>IF('Mapa final'!P356="","",'Mapa final'!P356)</f>
        <v/>
      </c>
      <c r="N353" s="428"/>
      <c r="O353" s="428"/>
      <c r="P353" s="428"/>
      <c r="Q353" s="429"/>
    </row>
    <row r="354" spans="1:17" ht="43.5" customHeight="1" x14ac:dyDescent="0.25">
      <c r="A354" s="118" t="s">
        <v>886</v>
      </c>
      <c r="B354" s="725"/>
      <c r="C354" s="727"/>
      <c r="D354" s="729"/>
      <c r="E354" s="727"/>
      <c r="F354" s="731"/>
      <c r="G354" s="731"/>
      <c r="H354" s="733"/>
      <c r="I354" s="448" t="str">
        <f>IF('Mapa final'!Y357="","",'Mapa final'!Y357)</f>
        <v/>
      </c>
      <c r="J354" s="448" t="str">
        <f>IF('Mapa final'!AA357="","",'Mapa final'!AA357)</f>
        <v/>
      </c>
      <c r="K354" s="448" t="str">
        <f t="shared" si="5"/>
        <v/>
      </c>
      <c r="L354" s="448" t="str">
        <f>IF('Mapa final'!AD357="","",'Mapa final'!AD357)</f>
        <v/>
      </c>
      <c r="M354" s="357" t="str">
        <f>IF('Mapa final'!P357="","",'Mapa final'!P357)</f>
        <v/>
      </c>
      <c r="N354" s="428"/>
      <c r="O354" s="428"/>
      <c r="P354" s="428"/>
      <c r="Q354" s="429"/>
    </row>
    <row r="355" spans="1:17" ht="43.5" customHeight="1" x14ac:dyDescent="0.25">
      <c r="A355" s="118" t="s">
        <v>887</v>
      </c>
      <c r="B355" s="724"/>
      <c r="C355" s="726" t="str">
        <f>IF('Mapa final'!E358="","",'Mapa final'!E358)</f>
        <v/>
      </c>
      <c r="D355" s="728"/>
      <c r="E355" s="726" t="str">
        <f>IF('Mapa final'!D358="","",'Mapa final'!D358)</f>
        <v/>
      </c>
      <c r="F355" s="731" t="str">
        <f>IF('Mapa final'!H358="","",'Mapa final'!H358)</f>
        <v/>
      </c>
      <c r="G355" s="731" t="str">
        <f>IF('Mapa final'!L358="","",'Mapa final'!L358)</f>
        <v/>
      </c>
      <c r="H355" s="73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8" t="str">
        <f>IF('Mapa final'!Y358="","",'Mapa final'!Y358)</f>
        <v/>
      </c>
      <c r="J355" s="448" t="str">
        <f>IF('Mapa final'!AA358="","",'Mapa final'!AA358)</f>
        <v/>
      </c>
      <c r="K355" s="448" t="str">
        <f t="shared" si="5"/>
        <v/>
      </c>
      <c r="L355" s="448" t="str">
        <f>IF('Mapa final'!AD358="","",'Mapa final'!AD358)</f>
        <v/>
      </c>
      <c r="M355" s="357" t="str">
        <f>IF('Mapa final'!P358="","",'Mapa final'!P358)</f>
        <v/>
      </c>
      <c r="N355" s="428"/>
      <c r="O355" s="428"/>
      <c r="P355" s="428"/>
      <c r="Q355" s="429"/>
    </row>
    <row r="356" spans="1:17" ht="43.5" customHeight="1" x14ac:dyDescent="0.25">
      <c r="A356" s="118" t="s">
        <v>888</v>
      </c>
      <c r="B356" s="725"/>
      <c r="C356" s="727"/>
      <c r="D356" s="729"/>
      <c r="E356" s="727"/>
      <c r="F356" s="731"/>
      <c r="G356" s="731"/>
      <c r="H356" s="733"/>
      <c r="I356" s="448" t="str">
        <f>IF('Mapa final'!Y359="","",'Mapa final'!Y359)</f>
        <v/>
      </c>
      <c r="J356" s="448" t="str">
        <f>IF('Mapa final'!AA359="","",'Mapa final'!AA359)</f>
        <v/>
      </c>
      <c r="K356" s="448" t="str">
        <f t="shared" si="5"/>
        <v/>
      </c>
      <c r="L356" s="448" t="str">
        <f>IF('Mapa final'!AD359="","",'Mapa final'!AD359)</f>
        <v/>
      </c>
      <c r="M356" s="357" t="str">
        <f>IF('Mapa final'!P359="","",'Mapa final'!P359)</f>
        <v/>
      </c>
      <c r="N356" s="428"/>
      <c r="O356" s="428"/>
      <c r="P356" s="428"/>
      <c r="Q356" s="429"/>
    </row>
    <row r="357" spans="1:17" ht="43.5" customHeight="1" x14ac:dyDescent="0.25">
      <c r="A357" s="118" t="s">
        <v>889</v>
      </c>
      <c r="B357" s="725"/>
      <c r="C357" s="727"/>
      <c r="D357" s="729"/>
      <c r="E357" s="727"/>
      <c r="F357" s="731"/>
      <c r="G357" s="731"/>
      <c r="H357" s="733"/>
      <c r="I357" s="448" t="str">
        <f>IF('Mapa final'!Y360="","",'Mapa final'!Y360)</f>
        <v/>
      </c>
      <c r="J357" s="448" t="str">
        <f>IF('Mapa final'!AA360="","",'Mapa final'!AA360)</f>
        <v/>
      </c>
      <c r="K357" s="448" t="str">
        <f t="shared" si="5"/>
        <v/>
      </c>
      <c r="L357" s="448" t="str">
        <f>IF('Mapa final'!AD360="","",'Mapa final'!AD360)</f>
        <v/>
      </c>
      <c r="M357" s="357" t="str">
        <f>IF('Mapa final'!P360="","",'Mapa final'!P360)</f>
        <v/>
      </c>
      <c r="N357" s="428"/>
      <c r="O357" s="428"/>
      <c r="P357" s="428"/>
      <c r="Q357" s="429"/>
    </row>
    <row r="358" spans="1:17" ht="43.5" customHeight="1" x14ac:dyDescent="0.25">
      <c r="A358" s="118" t="s">
        <v>890</v>
      </c>
      <c r="B358" s="725"/>
      <c r="C358" s="727"/>
      <c r="D358" s="729"/>
      <c r="E358" s="727"/>
      <c r="F358" s="731"/>
      <c r="G358" s="731"/>
      <c r="H358" s="733"/>
      <c r="I358" s="448" t="str">
        <f>IF('Mapa final'!Y361="","",'Mapa final'!Y361)</f>
        <v/>
      </c>
      <c r="J358" s="448" t="str">
        <f>IF('Mapa final'!AA361="","",'Mapa final'!AA361)</f>
        <v/>
      </c>
      <c r="K358" s="448" t="str">
        <f t="shared" si="5"/>
        <v/>
      </c>
      <c r="L358" s="448" t="str">
        <f>IF('Mapa final'!AD361="","",'Mapa final'!AD361)</f>
        <v/>
      </c>
      <c r="M358" s="357" t="str">
        <f>IF('Mapa final'!P361="","",'Mapa final'!P361)</f>
        <v/>
      </c>
      <c r="N358" s="428"/>
      <c r="O358" s="428"/>
      <c r="P358" s="428"/>
      <c r="Q358" s="429"/>
    </row>
    <row r="359" spans="1:17" ht="43.5" customHeight="1" x14ac:dyDescent="0.25">
      <c r="A359" s="118" t="s">
        <v>891</v>
      </c>
      <c r="B359" s="725"/>
      <c r="C359" s="727"/>
      <c r="D359" s="729"/>
      <c r="E359" s="727"/>
      <c r="F359" s="731"/>
      <c r="G359" s="731"/>
      <c r="H359" s="733"/>
      <c r="I359" s="448" t="str">
        <f>IF('Mapa final'!Y362="","",'Mapa final'!Y362)</f>
        <v/>
      </c>
      <c r="J359" s="448" t="str">
        <f>IF('Mapa final'!AA362="","",'Mapa final'!AA362)</f>
        <v/>
      </c>
      <c r="K359" s="448" t="str">
        <f t="shared" si="5"/>
        <v/>
      </c>
      <c r="L359" s="448" t="str">
        <f>IF('Mapa final'!AD362="","",'Mapa final'!AD362)</f>
        <v/>
      </c>
      <c r="M359" s="357" t="str">
        <f>IF('Mapa final'!P362="","",'Mapa final'!P362)</f>
        <v/>
      </c>
      <c r="N359" s="428"/>
      <c r="O359" s="428"/>
      <c r="P359" s="428"/>
      <c r="Q359" s="429"/>
    </row>
    <row r="360" spans="1:17" ht="43.5" customHeight="1" x14ac:dyDescent="0.25">
      <c r="A360" s="118" t="s">
        <v>892</v>
      </c>
      <c r="B360" s="725"/>
      <c r="C360" s="727"/>
      <c r="D360" s="729"/>
      <c r="E360" s="727"/>
      <c r="F360" s="731"/>
      <c r="G360" s="731"/>
      <c r="H360" s="733"/>
      <c r="I360" s="448" t="str">
        <f>IF('Mapa final'!Y363="","",'Mapa final'!Y363)</f>
        <v/>
      </c>
      <c r="J360" s="448" t="str">
        <f>IF('Mapa final'!AA363="","",'Mapa final'!AA363)</f>
        <v/>
      </c>
      <c r="K360" s="448" t="str">
        <f t="shared" si="5"/>
        <v/>
      </c>
      <c r="L360" s="448" t="str">
        <f>IF('Mapa final'!AD363="","",'Mapa final'!AD363)</f>
        <v/>
      </c>
      <c r="M360" s="357" t="str">
        <f>IF('Mapa final'!P363="","",'Mapa final'!P363)</f>
        <v/>
      </c>
      <c r="N360" s="428"/>
      <c r="O360" s="428"/>
      <c r="P360" s="428"/>
      <c r="Q360" s="429"/>
    </row>
    <row r="361" spans="1:17" ht="43.5" customHeight="1" x14ac:dyDescent="0.25">
      <c r="A361" s="118" t="s">
        <v>893</v>
      </c>
      <c r="B361" s="724"/>
      <c r="C361" s="726" t="str">
        <f>IF('Mapa final'!E364="","",'Mapa final'!E364)</f>
        <v/>
      </c>
      <c r="D361" s="728"/>
      <c r="E361" s="726" t="str">
        <f>IF('Mapa final'!D364="","",'Mapa final'!D364)</f>
        <v/>
      </c>
      <c r="F361" s="731" t="str">
        <f>IF('Mapa final'!H364="","",'Mapa final'!H364)</f>
        <v/>
      </c>
      <c r="G361" s="731" t="str">
        <f>IF('Mapa final'!L364="","",'Mapa final'!L364)</f>
        <v/>
      </c>
      <c r="H361" s="73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8" t="str">
        <f>IF('Mapa final'!Y364="","",'Mapa final'!Y364)</f>
        <v/>
      </c>
      <c r="J361" s="448" t="str">
        <f>IF('Mapa final'!AA364="","",'Mapa final'!AA364)</f>
        <v/>
      </c>
      <c r="K361" s="448" t="str">
        <f t="shared" si="5"/>
        <v/>
      </c>
      <c r="L361" s="448" t="str">
        <f>IF('Mapa final'!AD364="","",'Mapa final'!AD364)</f>
        <v/>
      </c>
      <c r="M361" s="357" t="str">
        <f>IF('Mapa final'!P364="","",'Mapa final'!P364)</f>
        <v/>
      </c>
      <c r="N361" s="428"/>
      <c r="O361" s="428"/>
      <c r="P361" s="428"/>
      <c r="Q361" s="429"/>
    </row>
    <row r="362" spans="1:17" ht="43.5" customHeight="1" x14ac:dyDescent="0.25">
      <c r="A362" s="118" t="s">
        <v>894</v>
      </c>
      <c r="B362" s="725"/>
      <c r="C362" s="727"/>
      <c r="D362" s="729"/>
      <c r="E362" s="727"/>
      <c r="F362" s="731"/>
      <c r="G362" s="731"/>
      <c r="H362" s="733"/>
      <c r="I362" s="448" t="str">
        <f>IF('Mapa final'!Y365="","",'Mapa final'!Y365)</f>
        <v/>
      </c>
      <c r="J362" s="448" t="str">
        <f>IF('Mapa final'!AA365="","",'Mapa final'!AA365)</f>
        <v/>
      </c>
      <c r="K362" s="448" t="str">
        <f t="shared" si="5"/>
        <v/>
      </c>
      <c r="L362" s="448" t="str">
        <f>IF('Mapa final'!AD365="","",'Mapa final'!AD365)</f>
        <v/>
      </c>
      <c r="M362" s="357" t="str">
        <f>IF('Mapa final'!P365="","",'Mapa final'!P365)</f>
        <v/>
      </c>
      <c r="N362" s="428"/>
      <c r="O362" s="428"/>
      <c r="P362" s="428"/>
      <c r="Q362" s="429"/>
    </row>
    <row r="363" spans="1:17" ht="51.75" customHeight="1" x14ac:dyDescent="0.25">
      <c r="A363" s="118" t="s">
        <v>895</v>
      </c>
      <c r="B363" s="725"/>
      <c r="C363" s="727"/>
      <c r="D363" s="729"/>
      <c r="E363" s="727"/>
      <c r="F363" s="731"/>
      <c r="G363" s="731"/>
      <c r="H363" s="733"/>
      <c r="I363" s="448" t="str">
        <f>IF('Mapa final'!Y366="","",'Mapa final'!Y366)</f>
        <v/>
      </c>
      <c r="J363" s="448" t="str">
        <f>IF('Mapa final'!AA366="","",'Mapa final'!AA366)</f>
        <v/>
      </c>
      <c r="K363" s="448" t="str">
        <f t="shared" si="5"/>
        <v/>
      </c>
      <c r="L363" s="448" t="str">
        <f>IF('Mapa final'!AD366="","",'Mapa final'!AD366)</f>
        <v/>
      </c>
      <c r="M363" s="357" t="str">
        <f>IF('Mapa final'!P366="","",'Mapa final'!P366)</f>
        <v/>
      </c>
      <c r="N363" s="428"/>
      <c r="O363" s="428"/>
      <c r="P363" s="428"/>
      <c r="Q363" s="429"/>
    </row>
    <row r="364" spans="1:17" ht="51.75" customHeight="1" x14ac:dyDescent="0.25">
      <c r="A364" s="118" t="s">
        <v>896</v>
      </c>
      <c r="B364" s="725"/>
      <c r="C364" s="727"/>
      <c r="D364" s="729"/>
      <c r="E364" s="727"/>
      <c r="F364" s="731"/>
      <c r="G364" s="731"/>
      <c r="H364" s="733"/>
      <c r="I364" s="448" t="str">
        <f>IF('Mapa final'!Y367="","",'Mapa final'!Y367)</f>
        <v/>
      </c>
      <c r="J364" s="448" t="str">
        <f>IF('Mapa final'!AA367="","",'Mapa final'!AA367)</f>
        <v/>
      </c>
      <c r="K364" s="448" t="str">
        <f t="shared" si="5"/>
        <v/>
      </c>
      <c r="L364" s="448" t="str">
        <f>IF('Mapa final'!AD367="","",'Mapa final'!AD367)</f>
        <v/>
      </c>
      <c r="M364" s="357" t="str">
        <f>IF('Mapa final'!P367="","",'Mapa final'!P367)</f>
        <v/>
      </c>
      <c r="N364" s="428"/>
      <c r="O364" s="428"/>
      <c r="P364" s="428"/>
      <c r="Q364" s="429"/>
    </row>
    <row r="365" spans="1:17" ht="51.75" customHeight="1" x14ac:dyDescent="0.25">
      <c r="A365" s="118" t="s">
        <v>897</v>
      </c>
      <c r="B365" s="725"/>
      <c r="C365" s="727"/>
      <c r="D365" s="729"/>
      <c r="E365" s="727"/>
      <c r="F365" s="731"/>
      <c r="G365" s="731"/>
      <c r="H365" s="733"/>
      <c r="I365" s="448" t="str">
        <f>IF('Mapa final'!Y368="","",'Mapa final'!Y368)</f>
        <v/>
      </c>
      <c r="J365" s="448" t="str">
        <f>IF('Mapa final'!AA368="","",'Mapa final'!AA368)</f>
        <v/>
      </c>
      <c r="K365" s="448" t="str">
        <f t="shared" si="5"/>
        <v/>
      </c>
      <c r="L365" s="448" t="str">
        <f>IF('Mapa final'!AD368="","",'Mapa final'!AD368)</f>
        <v/>
      </c>
      <c r="M365" s="357" t="str">
        <f>IF('Mapa final'!P368="","",'Mapa final'!P368)</f>
        <v/>
      </c>
      <c r="N365" s="428"/>
      <c r="O365" s="428"/>
      <c r="P365" s="428"/>
      <c r="Q365" s="429"/>
    </row>
    <row r="366" spans="1:17" ht="51.75" customHeight="1" x14ac:dyDescent="0.25">
      <c r="A366" s="118" t="s">
        <v>898</v>
      </c>
      <c r="B366" s="725"/>
      <c r="C366" s="727"/>
      <c r="D366" s="729"/>
      <c r="E366" s="727"/>
      <c r="F366" s="731"/>
      <c r="G366" s="731"/>
      <c r="H366" s="733"/>
      <c r="I366" s="448" t="str">
        <f>IF('Mapa final'!Y369="","",'Mapa final'!Y369)</f>
        <v/>
      </c>
      <c r="J366" s="448" t="str">
        <f>IF('Mapa final'!AA369="","",'Mapa final'!AA369)</f>
        <v/>
      </c>
      <c r="K366" s="448" t="str">
        <f t="shared" si="5"/>
        <v/>
      </c>
      <c r="L366" s="448" t="str">
        <f>IF('Mapa final'!AD369="","",'Mapa final'!AD369)</f>
        <v/>
      </c>
      <c r="M366" s="357" t="str">
        <f>IF('Mapa final'!P369="","",'Mapa final'!P369)</f>
        <v/>
      </c>
      <c r="N366" s="428"/>
      <c r="O366" s="428"/>
      <c r="P366" s="428"/>
      <c r="Q366" s="429"/>
    </row>
    <row r="367" spans="1:17" ht="51.75" customHeight="1" x14ac:dyDescent="0.25">
      <c r="A367" s="118" t="s">
        <v>899</v>
      </c>
      <c r="B367" s="724"/>
      <c r="C367" s="726" t="str">
        <f>IF('Mapa final'!E370="","",'Mapa final'!E370)</f>
        <v/>
      </c>
      <c r="D367" s="728"/>
      <c r="E367" s="726" t="str">
        <f>IF('Mapa final'!D370="","",'Mapa final'!D370)</f>
        <v/>
      </c>
      <c r="F367" s="731" t="str">
        <f>IF('Mapa final'!H370="","",'Mapa final'!H370)</f>
        <v/>
      </c>
      <c r="G367" s="731" t="str">
        <f>IF('Mapa final'!L370="","",'Mapa final'!L370)</f>
        <v/>
      </c>
      <c r="H367" s="73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8" t="str">
        <f>IF('Mapa final'!Y370="","",'Mapa final'!Y370)</f>
        <v/>
      </c>
      <c r="J367" s="448" t="str">
        <f>IF('Mapa final'!AA370="","",'Mapa final'!AA370)</f>
        <v/>
      </c>
      <c r="K367" s="448" t="str">
        <f t="shared" si="5"/>
        <v/>
      </c>
      <c r="L367" s="448" t="str">
        <f>IF('Mapa final'!AD370="","",'Mapa final'!AD370)</f>
        <v/>
      </c>
      <c r="M367" s="357" t="str">
        <f>IF('Mapa final'!P370="","",'Mapa final'!P370)</f>
        <v/>
      </c>
      <c r="N367" s="428"/>
      <c r="O367" s="428"/>
      <c r="P367" s="428"/>
      <c r="Q367" s="429"/>
    </row>
    <row r="368" spans="1:17" ht="51.75" customHeight="1" x14ac:dyDescent="0.25">
      <c r="A368" s="118" t="s">
        <v>900</v>
      </c>
      <c r="B368" s="725"/>
      <c r="C368" s="727"/>
      <c r="D368" s="729"/>
      <c r="E368" s="727"/>
      <c r="F368" s="731"/>
      <c r="G368" s="731"/>
      <c r="H368" s="733"/>
      <c r="I368" s="448" t="str">
        <f>IF('Mapa final'!Y371="","",'Mapa final'!Y371)</f>
        <v/>
      </c>
      <c r="J368" s="448" t="str">
        <f>IF('Mapa final'!AA371="","",'Mapa final'!AA371)</f>
        <v/>
      </c>
      <c r="K368" s="448" t="str">
        <f t="shared" si="5"/>
        <v/>
      </c>
      <c r="L368" s="448" t="str">
        <f>IF('Mapa final'!AD371="","",'Mapa final'!AD371)</f>
        <v/>
      </c>
      <c r="M368" s="357" t="str">
        <f>IF('Mapa final'!P371="","",'Mapa final'!P371)</f>
        <v/>
      </c>
      <c r="N368" s="428"/>
      <c r="O368" s="428"/>
      <c r="P368" s="428"/>
      <c r="Q368" s="429"/>
    </row>
    <row r="369" spans="1:17" ht="51.75" customHeight="1" x14ac:dyDescent="0.25">
      <c r="A369" s="118" t="s">
        <v>901</v>
      </c>
      <c r="B369" s="725"/>
      <c r="C369" s="727"/>
      <c r="D369" s="729"/>
      <c r="E369" s="727"/>
      <c r="F369" s="731"/>
      <c r="G369" s="731"/>
      <c r="H369" s="733"/>
      <c r="I369" s="448" t="str">
        <f>IF('Mapa final'!Y372="","",'Mapa final'!Y372)</f>
        <v/>
      </c>
      <c r="J369" s="448" t="str">
        <f>IF('Mapa final'!AA372="","",'Mapa final'!AA372)</f>
        <v/>
      </c>
      <c r="K369" s="448" t="str">
        <f t="shared" si="5"/>
        <v/>
      </c>
      <c r="L369" s="448" t="str">
        <f>IF('Mapa final'!AD372="","",'Mapa final'!AD372)</f>
        <v/>
      </c>
      <c r="M369" s="357" t="str">
        <f>IF('Mapa final'!P372="","",'Mapa final'!P372)</f>
        <v/>
      </c>
      <c r="N369" s="428"/>
      <c r="O369" s="428"/>
      <c r="P369" s="428"/>
      <c r="Q369" s="429"/>
    </row>
    <row r="370" spans="1:17" ht="51.75" customHeight="1" x14ac:dyDescent="0.25">
      <c r="A370" s="118" t="s">
        <v>902</v>
      </c>
      <c r="B370" s="725"/>
      <c r="C370" s="727"/>
      <c r="D370" s="729"/>
      <c r="E370" s="727"/>
      <c r="F370" s="731"/>
      <c r="G370" s="731"/>
      <c r="H370" s="733"/>
      <c r="I370" s="448" t="str">
        <f>IF('Mapa final'!Y373="","",'Mapa final'!Y373)</f>
        <v/>
      </c>
      <c r="J370" s="448" t="str">
        <f>IF('Mapa final'!AA373="","",'Mapa final'!AA373)</f>
        <v/>
      </c>
      <c r="K370" s="448" t="str">
        <f t="shared" si="5"/>
        <v/>
      </c>
      <c r="L370" s="448" t="str">
        <f>IF('Mapa final'!AD373="","",'Mapa final'!AD373)</f>
        <v/>
      </c>
      <c r="M370" s="357" t="str">
        <f>IF('Mapa final'!P373="","",'Mapa final'!P373)</f>
        <v/>
      </c>
      <c r="N370" s="428"/>
      <c r="O370" s="428"/>
      <c r="P370" s="428"/>
      <c r="Q370" s="429"/>
    </row>
    <row r="371" spans="1:17" ht="51.75" customHeight="1" x14ac:dyDescent="0.25">
      <c r="A371" s="118" t="s">
        <v>903</v>
      </c>
      <c r="B371" s="725"/>
      <c r="C371" s="727"/>
      <c r="D371" s="729"/>
      <c r="E371" s="727"/>
      <c r="F371" s="731"/>
      <c r="G371" s="731"/>
      <c r="H371" s="733"/>
      <c r="I371" s="448" t="str">
        <f>IF('Mapa final'!Y374="","",'Mapa final'!Y374)</f>
        <v/>
      </c>
      <c r="J371" s="448" t="str">
        <f>IF('Mapa final'!AA374="","",'Mapa final'!AA374)</f>
        <v/>
      </c>
      <c r="K371" s="448" t="str">
        <f t="shared" si="5"/>
        <v/>
      </c>
      <c r="L371" s="448" t="str">
        <f>IF('Mapa final'!AD374="","",'Mapa final'!AD374)</f>
        <v/>
      </c>
      <c r="M371" s="357" t="str">
        <f>IF('Mapa final'!P374="","",'Mapa final'!P374)</f>
        <v/>
      </c>
      <c r="N371" s="428"/>
      <c r="O371" s="428"/>
      <c r="P371" s="428"/>
      <c r="Q371" s="429"/>
    </row>
    <row r="372" spans="1:17" ht="51.75" customHeight="1" x14ac:dyDescent="0.25">
      <c r="A372" s="118" t="s">
        <v>904</v>
      </c>
      <c r="B372" s="725"/>
      <c r="C372" s="727"/>
      <c r="D372" s="729"/>
      <c r="E372" s="727"/>
      <c r="F372" s="731"/>
      <c r="G372" s="731"/>
      <c r="H372" s="733"/>
      <c r="I372" s="448" t="str">
        <f>IF('Mapa final'!Y375="","",'Mapa final'!Y375)</f>
        <v/>
      </c>
      <c r="J372" s="448" t="str">
        <f>IF('Mapa final'!AA375="","",'Mapa final'!AA375)</f>
        <v/>
      </c>
      <c r="K372" s="448" t="str">
        <f t="shared" si="5"/>
        <v/>
      </c>
      <c r="L372" s="448" t="str">
        <f>IF('Mapa final'!AD375="","",'Mapa final'!AD375)</f>
        <v/>
      </c>
      <c r="M372" s="357" t="str">
        <f>IF('Mapa final'!P375="","",'Mapa final'!P375)</f>
        <v/>
      </c>
      <c r="N372" s="428"/>
      <c r="O372" s="428"/>
      <c r="P372" s="428"/>
      <c r="Q372" s="429"/>
    </row>
    <row r="373" spans="1:17" ht="51.75" customHeight="1" x14ac:dyDescent="0.25">
      <c r="A373" s="118" t="s">
        <v>905</v>
      </c>
      <c r="B373" s="724"/>
      <c r="C373" s="726" t="str">
        <f>IF('Mapa final'!E376="","",'Mapa final'!E376)</f>
        <v/>
      </c>
      <c r="D373" s="728"/>
      <c r="E373" s="726" t="str">
        <f>IF('Mapa final'!D376="","",'Mapa final'!D376)</f>
        <v/>
      </c>
      <c r="F373" s="731" t="str">
        <f>IF('Mapa final'!H376="","",'Mapa final'!H376)</f>
        <v/>
      </c>
      <c r="G373" s="731" t="str">
        <f>IF('Mapa final'!L376="","",'Mapa final'!L376)</f>
        <v/>
      </c>
      <c r="H373" s="73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8" t="str">
        <f>IF('Mapa final'!Y376="","",'Mapa final'!Y376)</f>
        <v/>
      </c>
      <c r="J373" s="448" t="str">
        <f>IF('Mapa final'!AA376="","",'Mapa final'!AA376)</f>
        <v/>
      </c>
      <c r="K373" s="448" t="str">
        <f t="shared" si="5"/>
        <v/>
      </c>
      <c r="L373" s="448" t="str">
        <f>IF('Mapa final'!AD376="","",'Mapa final'!AD376)</f>
        <v/>
      </c>
      <c r="M373" s="357" t="str">
        <f>IF('Mapa final'!P376="","",'Mapa final'!P376)</f>
        <v/>
      </c>
      <c r="N373" s="428"/>
      <c r="O373" s="428"/>
      <c r="P373" s="428"/>
      <c r="Q373" s="429"/>
    </row>
    <row r="374" spans="1:17" ht="51.75" customHeight="1" x14ac:dyDescent="0.25">
      <c r="A374" s="118" t="s">
        <v>906</v>
      </c>
      <c r="B374" s="725"/>
      <c r="C374" s="727"/>
      <c r="D374" s="729"/>
      <c r="E374" s="727"/>
      <c r="F374" s="731"/>
      <c r="G374" s="731"/>
      <c r="H374" s="733"/>
      <c r="I374" s="448" t="str">
        <f>IF('Mapa final'!Y377="","",'Mapa final'!Y377)</f>
        <v/>
      </c>
      <c r="J374" s="448" t="str">
        <f>IF('Mapa final'!AA377="","",'Mapa final'!AA377)</f>
        <v/>
      </c>
      <c r="K374" s="448" t="str">
        <f t="shared" si="5"/>
        <v/>
      </c>
      <c r="L374" s="448" t="str">
        <f>IF('Mapa final'!AD377="","",'Mapa final'!AD377)</f>
        <v/>
      </c>
      <c r="M374" s="357" t="str">
        <f>IF('Mapa final'!P377="","",'Mapa final'!P377)</f>
        <v/>
      </c>
      <c r="N374" s="428"/>
      <c r="O374" s="428"/>
      <c r="P374" s="428"/>
      <c r="Q374" s="429"/>
    </row>
    <row r="375" spans="1:17" ht="51.75" customHeight="1" x14ac:dyDescent="0.25">
      <c r="A375" s="118" t="s">
        <v>907</v>
      </c>
      <c r="B375" s="725"/>
      <c r="C375" s="727"/>
      <c r="D375" s="729"/>
      <c r="E375" s="727"/>
      <c r="F375" s="731"/>
      <c r="G375" s="731"/>
      <c r="H375" s="733"/>
      <c r="I375" s="448" t="str">
        <f>IF('Mapa final'!Y378="","",'Mapa final'!Y378)</f>
        <v/>
      </c>
      <c r="J375" s="448" t="str">
        <f>IF('Mapa final'!AA378="","",'Mapa final'!AA378)</f>
        <v/>
      </c>
      <c r="K375" s="448" t="str">
        <f t="shared" si="5"/>
        <v/>
      </c>
      <c r="L375" s="448" t="str">
        <f>IF('Mapa final'!AD378="","",'Mapa final'!AD378)</f>
        <v/>
      </c>
      <c r="M375" s="357" t="str">
        <f>IF('Mapa final'!P378="","",'Mapa final'!P378)</f>
        <v/>
      </c>
      <c r="N375" s="428"/>
      <c r="O375" s="428"/>
      <c r="P375" s="428"/>
      <c r="Q375" s="429"/>
    </row>
    <row r="376" spans="1:17" ht="51.75" customHeight="1" x14ac:dyDescent="0.25">
      <c r="A376" s="118" t="s">
        <v>908</v>
      </c>
      <c r="B376" s="725"/>
      <c r="C376" s="727"/>
      <c r="D376" s="729"/>
      <c r="E376" s="727"/>
      <c r="F376" s="731"/>
      <c r="G376" s="731"/>
      <c r="H376" s="733"/>
      <c r="I376" s="448" t="str">
        <f>IF('Mapa final'!Y379="","",'Mapa final'!Y379)</f>
        <v/>
      </c>
      <c r="J376" s="448" t="str">
        <f>IF('Mapa final'!AA379="","",'Mapa final'!AA379)</f>
        <v/>
      </c>
      <c r="K376" s="448" t="str">
        <f t="shared" si="5"/>
        <v/>
      </c>
      <c r="L376" s="448" t="str">
        <f>IF('Mapa final'!AD379="","",'Mapa final'!AD379)</f>
        <v/>
      </c>
      <c r="M376" s="357" t="str">
        <f>IF('Mapa final'!P379="","",'Mapa final'!P379)</f>
        <v/>
      </c>
      <c r="N376" s="428"/>
      <c r="O376" s="428"/>
      <c r="P376" s="428"/>
      <c r="Q376" s="429"/>
    </row>
    <row r="377" spans="1:17" ht="51.75" customHeight="1" x14ac:dyDescent="0.25">
      <c r="A377" s="118" t="s">
        <v>909</v>
      </c>
      <c r="B377" s="725"/>
      <c r="C377" s="727"/>
      <c r="D377" s="729"/>
      <c r="E377" s="727"/>
      <c r="F377" s="731"/>
      <c r="G377" s="731"/>
      <c r="H377" s="733"/>
      <c r="I377" s="448" t="str">
        <f>IF('Mapa final'!Y380="","",'Mapa final'!Y380)</f>
        <v/>
      </c>
      <c r="J377" s="448" t="str">
        <f>IF('Mapa final'!AA380="","",'Mapa final'!AA380)</f>
        <v/>
      </c>
      <c r="K377" s="448" t="str">
        <f t="shared" si="5"/>
        <v/>
      </c>
      <c r="L377" s="448" t="str">
        <f>IF('Mapa final'!AD380="","",'Mapa final'!AD380)</f>
        <v/>
      </c>
      <c r="M377" s="357" t="str">
        <f>IF('Mapa final'!P380="","",'Mapa final'!P380)</f>
        <v/>
      </c>
      <c r="N377" s="428"/>
      <c r="O377" s="428"/>
      <c r="P377" s="428"/>
      <c r="Q377" s="429"/>
    </row>
    <row r="378" spans="1:17" ht="51.75" customHeight="1" x14ac:dyDescent="0.25">
      <c r="A378" s="118" t="s">
        <v>910</v>
      </c>
      <c r="B378" s="725"/>
      <c r="C378" s="727"/>
      <c r="D378" s="729"/>
      <c r="E378" s="727"/>
      <c r="F378" s="731"/>
      <c r="G378" s="731"/>
      <c r="H378" s="733"/>
      <c r="I378" s="448" t="str">
        <f>IF('Mapa final'!Y381="","",'Mapa final'!Y381)</f>
        <v/>
      </c>
      <c r="J378" s="448" t="str">
        <f>IF('Mapa final'!AA381="","",'Mapa final'!AA381)</f>
        <v/>
      </c>
      <c r="K378" s="448" t="str">
        <f t="shared" si="5"/>
        <v/>
      </c>
      <c r="L378" s="448" t="str">
        <f>IF('Mapa final'!AD381="","",'Mapa final'!AD381)</f>
        <v/>
      </c>
      <c r="M378" s="357" t="str">
        <f>IF('Mapa final'!P381="","",'Mapa final'!P381)</f>
        <v/>
      </c>
      <c r="N378" s="428"/>
      <c r="O378" s="428"/>
      <c r="P378" s="428"/>
      <c r="Q378" s="429"/>
    </row>
    <row r="379" spans="1:17" ht="51.75" customHeight="1" x14ac:dyDescent="0.25">
      <c r="A379" s="118" t="s">
        <v>911</v>
      </c>
      <c r="B379" s="724"/>
      <c r="C379" s="726" t="str">
        <f>IF('Mapa final'!E382="","",'Mapa final'!E382)</f>
        <v/>
      </c>
      <c r="D379" s="728"/>
      <c r="E379" s="726" t="str">
        <f>IF('Mapa final'!D382="","",'Mapa final'!D382)</f>
        <v/>
      </c>
      <c r="F379" s="731" t="str">
        <f>IF('Mapa final'!H382="","",'Mapa final'!H382)</f>
        <v/>
      </c>
      <c r="G379" s="731" t="str">
        <f>IF('Mapa final'!L382="","",'Mapa final'!L382)</f>
        <v/>
      </c>
      <c r="H379" s="73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8" t="str">
        <f>IF('Mapa final'!Y382="","",'Mapa final'!Y382)</f>
        <v/>
      </c>
      <c r="J379" s="448" t="str">
        <f>IF('Mapa final'!AA382="","",'Mapa final'!AA382)</f>
        <v/>
      </c>
      <c r="K379" s="448" t="str">
        <f t="shared" si="5"/>
        <v/>
      </c>
      <c r="L379" s="448" t="str">
        <f>IF('Mapa final'!AD382="","",'Mapa final'!AD382)</f>
        <v/>
      </c>
      <c r="M379" s="357" t="str">
        <f>IF('Mapa final'!P382="","",'Mapa final'!P382)</f>
        <v/>
      </c>
      <c r="N379" s="428"/>
      <c r="O379" s="428"/>
      <c r="P379" s="428"/>
      <c r="Q379" s="429"/>
    </row>
    <row r="380" spans="1:17" ht="51.75" customHeight="1" x14ac:dyDescent="0.25">
      <c r="A380" s="118" t="s">
        <v>912</v>
      </c>
      <c r="B380" s="725"/>
      <c r="C380" s="727"/>
      <c r="D380" s="729"/>
      <c r="E380" s="727"/>
      <c r="F380" s="731"/>
      <c r="G380" s="731"/>
      <c r="H380" s="733"/>
      <c r="I380" s="448" t="str">
        <f>IF('Mapa final'!Y383="","",'Mapa final'!Y383)</f>
        <v/>
      </c>
      <c r="J380" s="448" t="str">
        <f>IF('Mapa final'!AA383="","",'Mapa final'!AA383)</f>
        <v/>
      </c>
      <c r="K380" s="448" t="str">
        <f t="shared" si="5"/>
        <v/>
      </c>
      <c r="L380" s="448" t="str">
        <f>IF('Mapa final'!AD383="","",'Mapa final'!AD383)</f>
        <v/>
      </c>
      <c r="M380" s="357" t="str">
        <f>IF('Mapa final'!P383="","",'Mapa final'!P383)</f>
        <v/>
      </c>
      <c r="N380" s="428"/>
      <c r="O380" s="428"/>
      <c r="P380" s="428"/>
      <c r="Q380" s="429"/>
    </row>
    <row r="381" spans="1:17" ht="51.75" customHeight="1" x14ac:dyDescent="0.25">
      <c r="A381" s="118" t="s">
        <v>913</v>
      </c>
      <c r="B381" s="725"/>
      <c r="C381" s="727"/>
      <c r="D381" s="729"/>
      <c r="E381" s="727"/>
      <c r="F381" s="731"/>
      <c r="G381" s="731"/>
      <c r="H381" s="733"/>
      <c r="I381" s="448" t="str">
        <f>IF('Mapa final'!Y384="","",'Mapa final'!Y384)</f>
        <v/>
      </c>
      <c r="J381" s="448" t="str">
        <f>IF('Mapa final'!AA384="","",'Mapa final'!AA384)</f>
        <v/>
      </c>
      <c r="K381" s="448" t="str">
        <f t="shared" si="5"/>
        <v/>
      </c>
      <c r="L381" s="448" t="str">
        <f>IF('Mapa final'!AD384="","",'Mapa final'!AD384)</f>
        <v/>
      </c>
      <c r="M381" s="357" t="str">
        <f>IF('Mapa final'!P384="","",'Mapa final'!P384)</f>
        <v/>
      </c>
      <c r="N381" s="428"/>
      <c r="O381" s="428"/>
      <c r="P381" s="428"/>
      <c r="Q381" s="429"/>
    </row>
    <row r="382" spans="1:17" ht="51.75" customHeight="1" x14ac:dyDescent="0.25">
      <c r="A382" s="118" t="s">
        <v>914</v>
      </c>
      <c r="B382" s="725"/>
      <c r="C382" s="727"/>
      <c r="D382" s="729"/>
      <c r="E382" s="727"/>
      <c r="F382" s="731"/>
      <c r="G382" s="731"/>
      <c r="H382" s="733"/>
      <c r="I382" s="448" t="str">
        <f>IF('Mapa final'!Y385="","",'Mapa final'!Y385)</f>
        <v/>
      </c>
      <c r="J382" s="448" t="str">
        <f>IF('Mapa final'!AA385="","",'Mapa final'!AA385)</f>
        <v/>
      </c>
      <c r="K382" s="448" t="str">
        <f t="shared" si="5"/>
        <v/>
      </c>
      <c r="L382" s="448" t="str">
        <f>IF('Mapa final'!AD385="","",'Mapa final'!AD385)</f>
        <v/>
      </c>
      <c r="M382" s="357" t="str">
        <f>IF('Mapa final'!P385="","",'Mapa final'!P385)</f>
        <v/>
      </c>
      <c r="N382" s="428"/>
      <c r="O382" s="428"/>
      <c r="P382" s="428"/>
      <c r="Q382" s="429"/>
    </row>
    <row r="383" spans="1:17" ht="51.75" customHeight="1" x14ac:dyDescent="0.25">
      <c r="A383" s="118" t="s">
        <v>915</v>
      </c>
      <c r="B383" s="725"/>
      <c r="C383" s="727"/>
      <c r="D383" s="729"/>
      <c r="E383" s="727"/>
      <c r="F383" s="731"/>
      <c r="G383" s="731"/>
      <c r="H383" s="733"/>
      <c r="I383" s="448" t="str">
        <f>IF('Mapa final'!Y386="","",'Mapa final'!Y386)</f>
        <v/>
      </c>
      <c r="J383" s="448" t="str">
        <f>IF('Mapa final'!AA386="","",'Mapa final'!AA386)</f>
        <v/>
      </c>
      <c r="K383" s="448" t="str">
        <f t="shared" si="5"/>
        <v/>
      </c>
      <c r="L383" s="448" t="str">
        <f>IF('Mapa final'!AD386="","",'Mapa final'!AD386)</f>
        <v/>
      </c>
      <c r="M383" s="357" t="str">
        <f>IF('Mapa final'!P386="","",'Mapa final'!P386)</f>
        <v/>
      </c>
      <c r="N383" s="428"/>
      <c r="O383" s="428"/>
      <c r="P383" s="428"/>
      <c r="Q383" s="429"/>
    </row>
    <row r="384" spans="1:17" ht="51.75" customHeight="1" x14ac:dyDescent="0.25">
      <c r="A384" s="118" t="s">
        <v>916</v>
      </c>
      <c r="B384" s="725"/>
      <c r="C384" s="727"/>
      <c r="D384" s="729"/>
      <c r="E384" s="727"/>
      <c r="F384" s="731"/>
      <c r="G384" s="731"/>
      <c r="H384" s="733"/>
      <c r="I384" s="448" t="str">
        <f>IF('Mapa final'!Y387="","",'Mapa final'!Y387)</f>
        <v/>
      </c>
      <c r="J384" s="448" t="str">
        <f>IF('Mapa final'!AA387="","",'Mapa final'!AA387)</f>
        <v/>
      </c>
      <c r="K384" s="448" t="str">
        <f t="shared" si="5"/>
        <v/>
      </c>
      <c r="L384" s="448" t="str">
        <f>IF('Mapa final'!AD387="","",'Mapa final'!AD387)</f>
        <v/>
      </c>
      <c r="M384" s="357" t="str">
        <f>IF('Mapa final'!P387="","",'Mapa final'!P387)</f>
        <v/>
      </c>
      <c r="N384" s="428"/>
      <c r="O384" s="428"/>
      <c r="P384" s="428"/>
      <c r="Q384" s="429"/>
    </row>
    <row r="385" spans="1:17" ht="51.75" customHeight="1" x14ac:dyDescent="0.25">
      <c r="A385" s="118" t="s">
        <v>917</v>
      </c>
      <c r="B385" s="724"/>
      <c r="C385" s="726" t="str">
        <f>IF('Mapa final'!E388="","",'Mapa final'!E388)</f>
        <v/>
      </c>
      <c r="D385" s="728"/>
      <c r="E385" s="726" t="str">
        <f>IF('Mapa final'!D388="","",'Mapa final'!D388)</f>
        <v/>
      </c>
      <c r="F385" s="731" t="str">
        <f>IF('Mapa final'!H388="","",'Mapa final'!H388)</f>
        <v/>
      </c>
      <c r="G385" s="731" t="str">
        <f>IF('Mapa final'!L388="","",'Mapa final'!L388)</f>
        <v/>
      </c>
      <c r="H385" s="73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8" t="str">
        <f>IF('Mapa final'!Y388="","",'Mapa final'!Y388)</f>
        <v/>
      </c>
      <c r="J385" s="448" t="str">
        <f>IF('Mapa final'!AA388="","",'Mapa final'!AA388)</f>
        <v/>
      </c>
      <c r="K385" s="448" t="str">
        <f t="shared" si="5"/>
        <v/>
      </c>
      <c r="L385" s="448" t="str">
        <f>IF('Mapa final'!AD388="","",'Mapa final'!AD388)</f>
        <v/>
      </c>
      <c r="M385" s="357" t="str">
        <f>IF('Mapa final'!P388="","",'Mapa final'!P388)</f>
        <v/>
      </c>
      <c r="N385" s="428"/>
      <c r="O385" s="428"/>
      <c r="P385" s="428"/>
      <c r="Q385" s="429"/>
    </row>
    <row r="386" spans="1:17" ht="51.75" customHeight="1" x14ac:dyDescent="0.25">
      <c r="A386" s="118" t="s">
        <v>918</v>
      </c>
      <c r="B386" s="725"/>
      <c r="C386" s="727"/>
      <c r="D386" s="729"/>
      <c r="E386" s="727"/>
      <c r="F386" s="731"/>
      <c r="G386" s="731"/>
      <c r="H386" s="733"/>
      <c r="I386" s="448" t="str">
        <f>IF('Mapa final'!Y389="","",'Mapa final'!Y389)</f>
        <v/>
      </c>
      <c r="J386" s="448" t="str">
        <f>IF('Mapa final'!AA389="","",'Mapa final'!AA389)</f>
        <v/>
      </c>
      <c r="K386" s="448" t="str">
        <f t="shared" si="5"/>
        <v/>
      </c>
      <c r="L386" s="448" t="str">
        <f>IF('Mapa final'!AD389="","",'Mapa final'!AD389)</f>
        <v/>
      </c>
      <c r="M386" s="357" t="str">
        <f>IF('Mapa final'!P389="","",'Mapa final'!P389)</f>
        <v/>
      </c>
      <c r="N386" s="428"/>
      <c r="O386" s="428"/>
      <c r="P386" s="428"/>
      <c r="Q386" s="429"/>
    </row>
    <row r="387" spans="1:17" ht="51.75" customHeight="1" x14ac:dyDescent="0.25">
      <c r="A387" s="118" t="s">
        <v>919</v>
      </c>
      <c r="B387" s="725"/>
      <c r="C387" s="727"/>
      <c r="D387" s="729"/>
      <c r="E387" s="727"/>
      <c r="F387" s="731"/>
      <c r="G387" s="731"/>
      <c r="H387" s="733"/>
      <c r="I387" s="448" t="str">
        <f>IF('Mapa final'!Y390="","",'Mapa final'!Y390)</f>
        <v/>
      </c>
      <c r="J387" s="448" t="str">
        <f>IF('Mapa final'!AA390="","",'Mapa final'!AA390)</f>
        <v/>
      </c>
      <c r="K387" s="448" t="str">
        <f t="shared" si="5"/>
        <v/>
      </c>
      <c r="L387" s="448" t="str">
        <f>IF('Mapa final'!AD390="","",'Mapa final'!AD390)</f>
        <v/>
      </c>
      <c r="M387" s="357" t="str">
        <f>IF('Mapa final'!P390="","",'Mapa final'!P390)</f>
        <v/>
      </c>
      <c r="N387" s="428"/>
      <c r="O387" s="428"/>
      <c r="P387" s="428"/>
      <c r="Q387" s="429"/>
    </row>
    <row r="388" spans="1:17" ht="51.75" customHeight="1" x14ac:dyDescent="0.25">
      <c r="A388" s="118" t="s">
        <v>920</v>
      </c>
      <c r="B388" s="725"/>
      <c r="C388" s="727"/>
      <c r="D388" s="729"/>
      <c r="E388" s="727"/>
      <c r="F388" s="731"/>
      <c r="G388" s="731"/>
      <c r="H388" s="733"/>
      <c r="I388" s="448" t="str">
        <f>IF('Mapa final'!Y391="","",'Mapa final'!Y391)</f>
        <v/>
      </c>
      <c r="J388" s="448" t="str">
        <f>IF('Mapa final'!AA391="","",'Mapa final'!AA391)</f>
        <v/>
      </c>
      <c r="K388" s="448" t="str">
        <f t="shared" si="5"/>
        <v/>
      </c>
      <c r="L388" s="448" t="str">
        <f>IF('Mapa final'!AD391="","",'Mapa final'!AD391)</f>
        <v/>
      </c>
      <c r="M388" s="357" t="str">
        <f>IF('Mapa final'!P391="","",'Mapa final'!P391)</f>
        <v/>
      </c>
      <c r="N388" s="428"/>
      <c r="O388" s="428"/>
      <c r="P388" s="428"/>
      <c r="Q388" s="429"/>
    </row>
    <row r="389" spans="1:17" ht="51.75" customHeight="1" x14ac:dyDescent="0.25">
      <c r="A389" s="118" t="s">
        <v>921</v>
      </c>
      <c r="B389" s="725"/>
      <c r="C389" s="727"/>
      <c r="D389" s="729"/>
      <c r="E389" s="727"/>
      <c r="F389" s="731"/>
      <c r="G389" s="731"/>
      <c r="H389" s="733"/>
      <c r="I389" s="448" t="str">
        <f>IF('Mapa final'!Y392="","",'Mapa final'!Y392)</f>
        <v/>
      </c>
      <c r="J389" s="448" t="str">
        <f>IF('Mapa final'!AA392="","",'Mapa final'!AA392)</f>
        <v/>
      </c>
      <c r="K389" s="448" t="str">
        <f t="shared" si="5"/>
        <v/>
      </c>
      <c r="L389" s="448" t="str">
        <f>IF('Mapa final'!AD392="","",'Mapa final'!AD392)</f>
        <v/>
      </c>
      <c r="M389" s="357" t="str">
        <f>IF('Mapa final'!P392="","",'Mapa final'!P392)</f>
        <v/>
      </c>
      <c r="N389" s="428"/>
      <c r="O389" s="428"/>
      <c r="P389" s="428"/>
      <c r="Q389" s="429"/>
    </row>
    <row r="390" spans="1:17" ht="51.75" customHeight="1" x14ac:dyDescent="0.25">
      <c r="A390" s="118" t="s">
        <v>922</v>
      </c>
      <c r="B390" s="725"/>
      <c r="C390" s="727"/>
      <c r="D390" s="729"/>
      <c r="E390" s="727"/>
      <c r="F390" s="731"/>
      <c r="G390" s="731"/>
      <c r="H390" s="733"/>
      <c r="I390" s="448" t="str">
        <f>IF('Mapa final'!Y393="","",'Mapa final'!Y393)</f>
        <v/>
      </c>
      <c r="J390" s="448" t="str">
        <f>IF('Mapa final'!AA393="","",'Mapa final'!AA393)</f>
        <v/>
      </c>
      <c r="K390" s="448" t="str">
        <f t="shared" si="5"/>
        <v/>
      </c>
      <c r="L390" s="448" t="str">
        <f>IF('Mapa final'!AD393="","",'Mapa final'!AD393)</f>
        <v/>
      </c>
      <c r="M390" s="357" t="str">
        <f>IF('Mapa final'!P393="","",'Mapa final'!P393)</f>
        <v/>
      </c>
      <c r="N390" s="428"/>
      <c r="O390" s="428"/>
      <c r="P390" s="428"/>
      <c r="Q390" s="429"/>
    </row>
    <row r="391" spans="1:17" ht="51.75" customHeight="1" x14ac:dyDescent="0.25">
      <c r="A391" s="118" t="s">
        <v>923</v>
      </c>
      <c r="B391" s="724"/>
      <c r="C391" s="726" t="str">
        <f>IF('Mapa final'!E394="","",'Mapa final'!E394)</f>
        <v/>
      </c>
      <c r="D391" s="728"/>
      <c r="E391" s="726" t="str">
        <f>IF('Mapa final'!D394="","",'Mapa final'!D394)</f>
        <v/>
      </c>
      <c r="F391" s="731" t="str">
        <f>IF('Mapa final'!H394="","",'Mapa final'!H394)</f>
        <v/>
      </c>
      <c r="G391" s="731" t="str">
        <f>IF('Mapa final'!L394="","",'Mapa final'!L394)</f>
        <v/>
      </c>
      <c r="H391" s="73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8" t="str">
        <f>IF('Mapa final'!Y394="","",'Mapa final'!Y394)</f>
        <v/>
      </c>
      <c r="J391" s="448" t="str">
        <f>IF('Mapa final'!AA394="","",'Mapa final'!AA394)</f>
        <v/>
      </c>
      <c r="K391" s="448" t="str">
        <f t="shared" si="5"/>
        <v/>
      </c>
      <c r="L391" s="448" t="str">
        <f>IF('Mapa final'!AD394="","",'Mapa final'!AD394)</f>
        <v/>
      </c>
      <c r="M391" s="357" t="str">
        <f>IF('Mapa final'!P394="","",'Mapa final'!P394)</f>
        <v/>
      </c>
      <c r="N391" s="428"/>
      <c r="O391" s="428"/>
      <c r="P391" s="428"/>
      <c r="Q391" s="429"/>
    </row>
    <row r="392" spans="1:17" ht="51.75" customHeight="1" x14ac:dyDescent="0.25">
      <c r="A392" s="118" t="s">
        <v>924</v>
      </c>
      <c r="B392" s="725"/>
      <c r="C392" s="727"/>
      <c r="D392" s="729"/>
      <c r="E392" s="727"/>
      <c r="F392" s="731"/>
      <c r="G392" s="731"/>
      <c r="H392" s="733"/>
      <c r="I392" s="448" t="str">
        <f>IF('Mapa final'!Y395="","",'Mapa final'!Y395)</f>
        <v/>
      </c>
      <c r="J392" s="448" t="str">
        <f>IF('Mapa final'!AA395="","",'Mapa final'!AA395)</f>
        <v/>
      </c>
      <c r="K392" s="44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8" t="str">
        <f>IF('Mapa final'!AD395="","",'Mapa final'!AD395)</f>
        <v/>
      </c>
      <c r="M392" s="357" t="str">
        <f>IF('Mapa final'!P395="","",'Mapa final'!P395)</f>
        <v/>
      </c>
      <c r="N392" s="428"/>
      <c r="O392" s="428"/>
      <c r="P392" s="428"/>
      <c r="Q392" s="429"/>
    </row>
    <row r="393" spans="1:17" ht="51.75" customHeight="1" x14ac:dyDescent="0.25">
      <c r="A393" s="118" t="s">
        <v>925</v>
      </c>
      <c r="B393" s="725"/>
      <c r="C393" s="727"/>
      <c r="D393" s="729"/>
      <c r="E393" s="727"/>
      <c r="F393" s="731"/>
      <c r="G393" s="731"/>
      <c r="H393" s="733"/>
      <c r="I393" s="448" t="str">
        <f>IF('Mapa final'!Y396="","",'Mapa final'!Y396)</f>
        <v/>
      </c>
      <c r="J393" s="448" t="str">
        <f>IF('Mapa final'!AA396="","",'Mapa final'!AA396)</f>
        <v/>
      </c>
      <c r="K393" s="448" t="str">
        <f t="shared" si="6"/>
        <v/>
      </c>
      <c r="L393" s="448" t="str">
        <f>IF('Mapa final'!AD396="","",'Mapa final'!AD396)</f>
        <v/>
      </c>
      <c r="M393" s="357" t="str">
        <f>IF('Mapa final'!P396="","",'Mapa final'!P396)</f>
        <v/>
      </c>
      <c r="N393" s="428"/>
      <c r="O393" s="428"/>
      <c r="P393" s="428"/>
      <c r="Q393" s="429"/>
    </row>
    <row r="394" spans="1:17" ht="51.75" customHeight="1" x14ac:dyDescent="0.25">
      <c r="A394" s="118" t="s">
        <v>926</v>
      </c>
      <c r="B394" s="725"/>
      <c r="C394" s="727"/>
      <c r="D394" s="729"/>
      <c r="E394" s="727"/>
      <c r="F394" s="731"/>
      <c r="G394" s="731"/>
      <c r="H394" s="733"/>
      <c r="I394" s="448" t="str">
        <f>IF('Mapa final'!Y397="","",'Mapa final'!Y397)</f>
        <v/>
      </c>
      <c r="J394" s="448" t="str">
        <f>IF('Mapa final'!AA397="","",'Mapa final'!AA397)</f>
        <v/>
      </c>
      <c r="K394" s="448" t="str">
        <f t="shared" si="6"/>
        <v/>
      </c>
      <c r="L394" s="448" t="str">
        <f>IF('Mapa final'!AD397="","",'Mapa final'!AD397)</f>
        <v/>
      </c>
      <c r="M394" s="357" t="str">
        <f>IF('Mapa final'!P397="","",'Mapa final'!P397)</f>
        <v/>
      </c>
      <c r="N394" s="428"/>
      <c r="O394" s="428"/>
      <c r="P394" s="428"/>
      <c r="Q394" s="429"/>
    </row>
    <row r="395" spans="1:17" ht="51.75" customHeight="1" x14ac:dyDescent="0.25">
      <c r="A395" s="118" t="s">
        <v>927</v>
      </c>
      <c r="B395" s="725"/>
      <c r="C395" s="727"/>
      <c r="D395" s="729"/>
      <c r="E395" s="727"/>
      <c r="F395" s="731"/>
      <c r="G395" s="731"/>
      <c r="H395" s="733"/>
      <c r="I395" s="448" t="str">
        <f>IF('Mapa final'!Y398="","",'Mapa final'!Y398)</f>
        <v/>
      </c>
      <c r="J395" s="448" t="str">
        <f>IF('Mapa final'!AA398="","",'Mapa final'!AA398)</f>
        <v/>
      </c>
      <c r="K395" s="448" t="str">
        <f t="shared" si="6"/>
        <v/>
      </c>
      <c r="L395" s="448" t="str">
        <f>IF('Mapa final'!AD398="","",'Mapa final'!AD398)</f>
        <v/>
      </c>
      <c r="M395" s="357" t="str">
        <f>IF('Mapa final'!P398="","",'Mapa final'!P398)</f>
        <v/>
      </c>
      <c r="N395" s="428"/>
      <c r="O395" s="428"/>
      <c r="P395" s="428"/>
      <c r="Q395" s="429"/>
    </row>
    <row r="396" spans="1:17" ht="51.75" customHeight="1" x14ac:dyDescent="0.25">
      <c r="A396" s="118" t="s">
        <v>928</v>
      </c>
      <c r="B396" s="725"/>
      <c r="C396" s="727"/>
      <c r="D396" s="729"/>
      <c r="E396" s="727"/>
      <c r="F396" s="731"/>
      <c r="G396" s="731"/>
      <c r="H396" s="733"/>
      <c r="I396" s="448" t="str">
        <f>IF('Mapa final'!Y399="","",'Mapa final'!Y399)</f>
        <v/>
      </c>
      <c r="J396" s="448" t="str">
        <f>IF('Mapa final'!AA399="","",'Mapa final'!AA399)</f>
        <v/>
      </c>
      <c r="K396" s="448" t="str">
        <f t="shared" si="6"/>
        <v/>
      </c>
      <c r="L396" s="448" t="str">
        <f>IF('Mapa final'!AD399="","",'Mapa final'!AD399)</f>
        <v/>
      </c>
      <c r="M396" s="357" t="str">
        <f>IF('Mapa final'!P399="","",'Mapa final'!P399)</f>
        <v/>
      </c>
      <c r="N396" s="428"/>
      <c r="O396" s="428"/>
      <c r="P396" s="428"/>
      <c r="Q396" s="429"/>
    </row>
    <row r="397" spans="1:17" ht="51.75" customHeight="1" x14ac:dyDescent="0.25">
      <c r="A397" s="118" t="s">
        <v>929</v>
      </c>
      <c r="B397" s="724"/>
      <c r="C397" s="726" t="str">
        <f>IF('Mapa final'!E400="","",'Mapa final'!E400)</f>
        <v/>
      </c>
      <c r="D397" s="728"/>
      <c r="E397" s="726" t="str">
        <f>IF('Mapa final'!D400="","",'Mapa final'!D400)</f>
        <v/>
      </c>
      <c r="F397" s="731" t="str">
        <f>IF('Mapa final'!H400="","",'Mapa final'!H400)</f>
        <v/>
      </c>
      <c r="G397" s="731" t="str">
        <f>IF('Mapa final'!L400="","",'Mapa final'!L400)</f>
        <v/>
      </c>
      <c r="H397" s="73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8" t="str">
        <f>IF('Mapa final'!Y400="","",'Mapa final'!Y400)</f>
        <v/>
      </c>
      <c r="J397" s="448" t="str">
        <f>IF('Mapa final'!AA400="","",'Mapa final'!AA400)</f>
        <v/>
      </c>
      <c r="K397" s="448" t="str">
        <f t="shared" si="6"/>
        <v/>
      </c>
      <c r="L397" s="448" t="str">
        <f>IF('Mapa final'!AD400="","",'Mapa final'!AD400)</f>
        <v/>
      </c>
      <c r="M397" s="357" t="str">
        <f>IF('Mapa final'!P400="","",'Mapa final'!P400)</f>
        <v/>
      </c>
      <c r="N397" s="428"/>
      <c r="O397" s="428"/>
      <c r="P397" s="428"/>
      <c r="Q397" s="429"/>
    </row>
    <row r="398" spans="1:17" ht="51.75" customHeight="1" x14ac:dyDescent="0.25">
      <c r="A398" s="118" t="s">
        <v>930</v>
      </c>
      <c r="B398" s="725"/>
      <c r="C398" s="727"/>
      <c r="D398" s="729"/>
      <c r="E398" s="727"/>
      <c r="F398" s="731"/>
      <c r="G398" s="731"/>
      <c r="H398" s="733"/>
      <c r="I398" s="448" t="str">
        <f>IF('Mapa final'!Y401="","",'Mapa final'!Y401)</f>
        <v/>
      </c>
      <c r="J398" s="448" t="str">
        <f>IF('Mapa final'!AA401="","",'Mapa final'!AA401)</f>
        <v/>
      </c>
      <c r="K398" s="448" t="str">
        <f t="shared" si="6"/>
        <v/>
      </c>
      <c r="L398" s="448" t="str">
        <f>IF('Mapa final'!AD401="","",'Mapa final'!AD401)</f>
        <v/>
      </c>
      <c r="M398" s="357" t="str">
        <f>IF('Mapa final'!P401="","",'Mapa final'!P401)</f>
        <v/>
      </c>
      <c r="N398" s="428"/>
      <c r="O398" s="428"/>
      <c r="P398" s="428"/>
      <c r="Q398" s="429"/>
    </row>
    <row r="399" spans="1:17" ht="51.75" customHeight="1" x14ac:dyDescent="0.25">
      <c r="A399" s="118" t="s">
        <v>931</v>
      </c>
      <c r="B399" s="725"/>
      <c r="C399" s="727"/>
      <c r="D399" s="729"/>
      <c r="E399" s="727"/>
      <c r="F399" s="731"/>
      <c r="G399" s="731"/>
      <c r="H399" s="733"/>
      <c r="I399" s="448" t="str">
        <f>IF('Mapa final'!Y402="","",'Mapa final'!Y402)</f>
        <v/>
      </c>
      <c r="J399" s="448" t="str">
        <f>IF('Mapa final'!AA402="","",'Mapa final'!AA402)</f>
        <v/>
      </c>
      <c r="K399" s="448" t="str">
        <f t="shared" si="6"/>
        <v/>
      </c>
      <c r="L399" s="448" t="str">
        <f>IF('Mapa final'!AD402="","",'Mapa final'!AD402)</f>
        <v/>
      </c>
      <c r="M399" s="357" t="str">
        <f>IF('Mapa final'!P402="","",'Mapa final'!P402)</f>
        <v/>
      </c>
      <c r="N399" s="428"/>
      <c r="O399" s="428"/>
      <c r="P399" s="428"/>
      <c r="Q399" s="429"/>
    </row>
    <row r="400" spans="1:17" ht="51.75" customHeight="1" x14ac:dyDescent="0.25">
      <c r="A400" s="118" t="s">
        <v>932</v>
      </c>
      <c r="B400" s="725"/>
      <c r="C400" s="727"/>
      <c r="D400" s="729"/>
      <c r="E400" s="727"/>
      <c r="F400" s="731"/>
      <c r="G400" s="731"/>
      <c r="H400" s="733"/>
      <c r="I400" s="448" t="str">
        <f>IF('Mapa final'!Y403="","",'Mapa final'!Y403)</f>
        <v/>
      </c>
      <c r="J400" s="448" t="str">
        <f>IF('Mapa final'!AA403="","",'Mapa final'!AA403)</f>
        <v/>
      </c>
      <c r="K400" s="448" t="str">
        <f t="shared" si="6"/>
        <v/>
      </c>
      <c r="L400" s="448" t="str">
        <f>IF('Mapa final'!AD403="","",'Mapa final'!AD403)</f>
        <v/>
      </c>
      <c r="M400" s="357" t="str">
        <f>IF('Mapa final'!P403="","",'Mapa final'!P403)</f>
        <v/>
      </c>
      <c r="N400" s="428"/>
      <c r="O400" s="428"/>
      <c r="P400" s="428"/>
      <c r="Q400" s="429"/>
    </row>
    <row r="401" spans="1:17" ht="51.75" customHeight="1" x14ac:dyDescent="0.25">
      <c r="A401" s="118" t="s">
        <v>933</v>
      </c>
      <c r="B401" s="725"/>
      <c r="C401" s="727"/>
      <c r="D401" s="729"/>
      <c r="E401" s="727"/>
      <c r="F401" s="731"/>
      <c r="G401" s="731"/>
      <c r="H401" s="733"/>
      <c r="I401" s="448" t="str">
        <f>IF('Mapa final'!Y404="","",'Mapa final'!Y404)</f>
        <v/>
      </c>
      <c r="J401" s="448" t="str">
        <f>IF('Mapa final'!AA404="","",'Mapa final'!AA404)</f>
        <v/>
      </c>
      <c r="K401" s="448" t="str">
        <f t="shared" si="6"/>
        <v/>
      </c>
      <c r="L401" s="448" t="str">
        <f>IF('Mapa final'!AD404="","",'Mapa final'!AD404)</f>
        <v/>
      </c>
      <c r="M401" s="357" t="str">
        <f>IF('Mapa final'!P404="","",'Mapa final'!P404)</f>
        <v/>
      </c>
      <c r="N401" s="428"/>
      <c r="O401" s="428"/>
      <c r="P401" s="428"/>
      <c r="Q401" s="429"/>
    </row>
    <row r="402" spans="1:17" ht="51.75" customHeight="1" x14ac:dyDescent="0.25">
      <c r="A402" s="118" t="s">
        <v>934</v>
      </c>
      <c r="B402" s="725"/>
      <c r="C402" s="727"/>
      <c r="D402" s="729"/>
      <c r="E402" s="727"/>
      <c r="F402" s="731"/>
      <c r="G402" s="731"/>
      <c r="H402" s="733"/>
      <c r="I402" s="448" t="str">
        <f>IF('Mapa final'!Y405="","",'Mapa final'!Y405)</f>
        <v/>
      </c>
      <c r="J402" s="448" t="str">
        <f>IF('Mapa final'!AA405="","",'Mapa final'!AA405)</f>
        <v/>
      </c>
      <c r="K402" s="448" t="str">
        <f t="shared" si="6"/>
        <v/>
      </c>
      <c r="L402" s="448" t="str">
        <f>IF('Mapa final'!AD405="","",'Mapa final'!AD405)</f>
        <v/>
      </c>
      <c r="M402" s="357" t="str">
        <f>IF('Mapa final'!P405="","",'Mapa final'!P405)</f>
        <v/>
      </c>
      <c r="N402" s="428"/>
      <c r="O402" s="428"/>
      <c r="P402" s="428"/>
      <c r="Q402" s="429"/>
    </row>
    <row r="403" spans="1:17" ht="51.75" customHeight="1" x14ac:dyDescent="0.25">
      <c r="A403" s="118" t="s">
        <v>935</v>
      </c>
      <c r="B403" s="724"/>
      <c r="C403" s="726" t="str">
        <f>IF('Mapa final'!E406="","",'Mapa final'!E406)</f>
        <v/>
      </c>
      <c r="D403" s="728"/>
      <c r="E403" s="726" t="str">
        <f>IF('Mapa final'!D406="","",'Mapa final'!D406)</f>
        <v/>
      </c>
      <c r="F403" s="731" t="str">
        <f>IF('Mapa final'!H406="","",'Mapa final'!H406)</f>
        <v/>
      </c>
      <c r="G403" s="731" t="str">
        <f>IF('Mapa final'!L406="","",'Mapa final'!L406)</f>
        <v/>
      </c>
      <c r="H403" s="73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8" t="str">
        <f>IF('Mapa final'!Y406="","",'Mapa final'!Y406)</f>
        <v/>
      </c>
      <c r="J403" s="448" t="str">
        <f>IF('Mapa final'!AA406="","",'Mapa final'!AA406)</f>
        <v/>
      </c>
      <c r="K403" s="448" t="str">
        <f t="shared" si="6"/>
        <v/>
      </c>
      <c r="L403" s="448" t="str">
        <f>IF('Mapa final'!AD406="","",'Mapa final'!AD406)</f>
        <v/>
      </c>
      <c r="M403" s="357" t="str">
        <f>IF('Mapa final'!P406="","",'Mapa final'!P406)</f>
        <v/>
      </c>
      <c r="N403" s="428"/>
      <c r="O403" s="428"/>
      <c r="P403" s="428"/>
      <c r="Q403" s="429"/>
    </row>
    <row r="404" spans="1:17" ht="51.75" customHeight="1" x14ac:dyDescent="0.25">
      <c r="A404" s="118" t="s">
        <v>936</v>
      </c>
      <c r="B404" s="725"/>
      <c r="C404" s="727"/>
      <c r="D404" s="729"/>
      <c r="E404" s="727"/>
      <c r="F404" s="731"/>
      <c r="G404" s="731"/>
      <c r="H404" s="733"/>
      <c r="I404" s="448" t="str">
        <f>IF('Mapa final'!Y407="","",'Mapa final'!Y407)</f>
        <v/>
      </c>
      <c r="J404" s="448" t="str">
        <f>IF('Mapa final'!AA407="","",'Mapa final'!AA407)</f>
        <v/>
      </c>
      <c r="K404" s="448" t="str">
        <f t="shared" si="6"/>
        <v/>
      </c>
      <c r="L404" s="448" t="str">
        <f>IF('Mapa final'!AD407="","",'Mapa final'!AD407)</f>
        <v/>
      </c>
      <c r="M404" s="357" t="str">
        <f>IF('Mapa final'!P407="","",'Mapa final'!P407)</f>
        <v/>
      </c>
      <c r="N404" s="428"/>
      <c r="O404" s="428"/>
      <c r="P404" s="428"/>
      <c r="Q404" s="429"/>
    </row>
    <row r="405" spans="1:17" ht="51.75" customHeight="1" x14ac:dyDescent="0.25">
      <c r="A405" s="118" t="s">
        <v>937</v>
      </c>
      <c r="B405" s="725"/>
      <c r="C405" s="727"/>
      <c r="D405" s="729"/>
      <c r="E405" s="727"/>
      <c r="F405" s="731"/>
      <c r="G405" s="731"/>
      <c r="H405" s="733"/>
      <c r="I405" s="448" t="str">
        <f>IF('Mapa final'!Y408="","",'Mapa final'!Y408)</f>
        <v/>
      </c>
      <c r="J405" s="448" t="str">
        <f>IF('Mapa final'!AA408="","",'Mapa final'!AA408)</f>
        <v/>
      </c>
      <c r="K405" s="448" t="str">
        <f t="shared" si="6"/>
        <v/>
      </c>
      <c r="L405" s="448" t="str">
        <f>IF('Mapa final'!AD408="","",'Mapa final'!AD408)</f>
        <v/>
      </c>
      <c r="M405" s="357" t="str">
        <f>IF('Mapa final'!P408="","",'Mapa final'!P408)</f>
        <v/>
      </c>
      <c r="N405" s="428"/>
      <c r="O405" s="428"/>
      <c r="P405" s="428"/>
      <c r="Q405" s="429"/>
    </row>
    <row r="406" spans="1:17" ht="51.75" customHeight="1" x14ac:dyDescent="0.25">
      <c r="A406" s="118" t="s">
        <v>938</v>
      </c>
      <c r="B406" s="725"/>
      <c r="C406" s="727"/>
      <c r="D406" s="729"/>
      <c r="E406" s="727"/>
      <c r="F406" s="731"/>
      <c r="G406" s="731"/>
      <c r="H406" s="733"/>
      <c r="I406" s="448" t="str">
        <f>IF('Mapa final'!Y409="","",'Mapa final'!Y409)</f>
        <v/>
      </c>
      <c r="J406" s="448" t="str">
        <f>IF('Mapa final'!AA409="","",'Mapa final'!AA409)</f>
        <v/>
      </c>
      <c r="K406" s="448" t="str">
        <f t="shared" si="6"/>
        <v/>
      </c>
      <c r="L406" s="448" t="str">
        <f>IF('Mapa final'!AD409="","",'Mapa final'!AD409)</f>
        <v/>
      </c>
      <c r="M406" s="357" t="str">
        <f>IF('Mapa final'!P409="","",'Mapa final'!P409)</f>
        <v/>
      </c>
      <c r="N406" s="428"/>
      <c r="O406" s="428"/>
      <c r="P406" s="428"/>
      <c r="Q406" s="429"/>
    </row>
    <row r="407" spans="1:17" ht="51.75" customHeight="1" x14ac:dyDescent="0.25">
      <c r="A407" s="118" t="s">
        <v>939</v>
      </c>
      <c r="B407" s="725"/>
      <c r="C407" s="727"/>
      <c r="D407" s="729"/>
      <c r="E407" s="727"/>
      <c r="F407" s="731"/>
      <c r="G407" s="731"/>
      <c r="H407" s="733"/>
      <c r="I407" s="448" t="str">
        <f>IF('Mapa final'!Y410="","",'Mapa final'!Y410)</f>
        <v/>
      </c>
      <c r="J407" s="448" t="str">
        <f>IF('Mapa final'!AA410="","",'Mapa final'!AA410)</f>
        <v/>
      </c>
      <c r="K407" s="448" t="str">
        <f t="shared" si="6"/>
        <v/>
      </c>
      <c r="L407" s="448" t="str">
        <f>IF('Mapa final'!AD410="","",'Mapa final'!AD410)</f>
        <v/>
      </c>
      <c r="M407" s="357" t="str">
        <f>IF('Mapa final'!P410="","",'Mapa final'!P410)</f>
        <v/>
      </c>
      <c r="N407" s="428"/>
      <c r="O407" s="428"/>
      <c r="P407" s="428"/>
      <c r="Q407" s="429"/>
    </row>
    <row r="408" spans="1:17" ht="51.75" customHeight="1" x14ac:dyDescent="0.25">
      <c r="A408" s="118" t="s">
        <v>940</v>
      </c>
      <c r="B408" s="725"/>
      <c r="C408" s="727"/>
      <c r="D408" s="729"/>
      <c r="E408" s="727"/>
      <c r="F408" s="731"/>
      <c r="G408" s="731"/>
      <c r="H408" s="733"/>
      <c r="I408" s="448" t="str">
        <f>IF('Mapa final'!Y411="","",'Mapa final'!Y411)</f>
        <v/>
      </c>
      <c r="J408" s="448" t="str">
        <f>IF('Mapa final'!AA411="","",'Mapa final'!AA411)</f>
        <v/>
      </c>
      <c r="K408" s="448" t="str">
        <f t="shared" si="6"/>
        <v/>
      </c>
      <c r="L408" s="448" t="str">
        <f>IF('Mapa final'!AD411="","",'Mapa final'!AD411)</f>
        <v/>
      </c>
      <c r="M408" s="357" t="str">
        <f>IF('Mapa final'!P411="","",'Mapa final'!P411)</f>
        <v/>
      </c>
      <c r="N408" s="428"/>
      <c r="O408" s="428"/>
      <c r="P408" s="428"/>
      <c r="Q408" s="429"/>
    </row>
    <row r="409" spans="1:17" ht="51.75" customHeight="1" x14ac:dyDescent="0.25">
      <c r="A409" s="118" t="s">
        <v>941</v>
      </c>
      <c r="B409" s="724"/>
      <c r="C409" s="726" t="str">
        <f>IF('Mapa final'!E412="","",'Mapa final'!E412)</f>
        <v/>
      </c>
      <c r="D409" s="728"/>
      <c r="E409" s="726" t="str">
        <f>IF('Mapa final'!D412="","",'Mapa final'!D412)</f>
        <v/>
      </c>
      <c r="F409" s="731" t="str">
        <f>IF('Mapa final'!H412="","",'Mapa final'!H412)</f>
        <v/>
      </c>
      <c r="G409" s="731" t="str">
        <f>IF('Mapa final'!L412="","",'Mapa final'!L412)</f>
        <v/>
      </c>
      <c r="H409" s="73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8" t="str">
        <f>IF('Mapa final'!Y412="","",'Mapa final'!Y412)</f>
        <v/>
      </c>
      <c r="J409" s="448" t="str">
        <f>IF('Mapa final'!AA412="","",'Mapa final'!AA412)</f>
        <v/>
      </c>
      <c r="K409" s="448" t="str">
        <f t="shared" si="6"/>
        <v/>
      </c>
      <c r="L409" s="448" t="str">
        <f>IF('Mapa final'!AD412="","",'Mapa final'!AD412)</f>
        <v/>
      </c>
      <c r="M409" s="357" t="str">
        <f>IF('Mapa final'!P412="","",'Mapa final'!P412)</f>
        <v/>
      </c>
      <c r="N409" s="428"/>
      <c r="O409" s="428"/>
      <c r="P409" s="428"/>
      <c r="Q409" s="429"/>
    </row>
    <row r="410" spans="1:17" ht="51.75" customHeight="1" x14ac:dyDescent="0.25">
      <c r="A410" s="118" t="s">
        <v>942</v>
      </c>
      <c r="B410" s="725"/>
      <c r="C410" s="727"/>
      <c r="D410" s="729"/>
      <c r="E410" s="727"/>
      <c r="F410" s="731"/>
      <c r="G410" s="731"/>
      <c r="H410" s="733"/>
      <c r="I410" s="448" t="str">
        <f>IF('Mapa final'!Y413="","",'Mapa final'!Y413)</f>
        <v/>
      </c>
      <c r="J410" s="448" t="str">
        <f>IF('Mapa final'!AA413="","",'Mapa final'!AA413)</f>
        <v/>
      </c>
      <c r="K410" s="448" t="str">
        <f t="shared" si="6"/>
        <v/>
      </c>
      <c r="L410" s="448" t="str">
        <f>IF('Mapa final'!AD413="","",'Mapa final'!AD413)</f>
        <v/>
      </c>
      <c r="M410" s="357" t="str">
        <f>IF('Mapa final'!P413="","",'Mapa final'!P413)</f>
        <v/>
      </c>
      <c r="N410" s="428"/>
      <c r="O410" s="428"/>
      <c r="P410" s="428"/>
      <c r="Q410" s="429"/>
    </row>
    <row r="411" spans="1:17" ht="51.75" customHeight="1" x14ac:dyDescent="0.25">
      <c r="A411" s="118" t="s">
        <v>943</v>
      </c>
      <c r="B411" s="725"/>
      <c r="C411" s="727"/>
      <c r="D411" s="729"/>
      <c r="E411" s="727"/>
      <c r="F411" s="731"/>
      <c r="G411" s="731"/>
      <c r="H411" s="733"/>
      <c r="I411" s="448" t="str">
        <f>IF('Mapa final'!Y414="","",'Mapa final'!Y414)</f>
        <v/>
      </c>
      <c r="J411" s="448" t="str">
        <f>IF('Mapa final'!AA414="","",'Mapa final'!AA414)</f>
        <v/>
      </c>
      <c r="K411" s="448" t="str">
        <f t="shared" si="6"/>
        <v/>
      </c>
      <c r="L411" s="448" t="str">
        <f>IF('Mapa final'!AD414="","",'Mapa final'!AD414)</f>
        <v/>
      </c>
      <c r="M411" s="357" t="str">
        <f>IF('Mapa final'!P414="","",'Mapa final'!P414)</f>
        <v/>
      </c>
      <c r="N411" s="428"/>
      <c r="O411" s="428"/>
      <c r="P411" s="428"/>
      <c r="Q411" s="429"/>
    </row>
    <row r="412" spans="1:17" ht="51.75" customHeight="1" x14ac:dyDescent="0.25">
      <c r="A412" s="118" t="s">
        <v>944</v>
      </c>
      <c r="B412" s="725"/>
      <c r="C412" s="727"/>
      <c r="D412" s="729"/>
      <c r="E412" s="727"/>
      <c r="F412" s="731"/>
      <c r="G412" s="731"/>
      <c r="H412" s="733"/>
      <c r="I412" s="448" t="str">
        <f>IF('Mapa final'!Y415="","",'Mapa final'!Y415)</f>
        <v/>
      </c>
      <c r="J412" s="448" t="str">
        <f>IF('Mapa final'!AA415="","",'Mapa final'!AA415)</f>
        <v/>
      </c>
      <c r="K412" s="448" t="str">
        <f t="shared" si="6"/>
        <v/>
      </c>
      <c r="L412" s="448" t="str">
        <f>IF('Mapa final'!AD415="","",'Mapa final'!AD415)</f>
        <v/>
      </c>
      <c r="M412" s="357" t="str">
        <f>IF('Mapa final'!P415="","",'Mapa final'!P415)</f>
        <v/>
      </c>
      <c r="N412" s="428"/>
      <c r="O412" s="428"/>
      <c r="P412" s="428"/>
      <c r="Q412" s="429"/>
    </row>
    <row r="413" spans="1:17" ht="51.75" customHeight="1" x14ac:dyDescent="0.25">
      <c r="A413" s="118" t="s">
        <v>945</v>
      </c>
      <c r="B413" s="725"/>
      <c r="C413" s="727"/>
      <c r="D413" s="729"/>
      <c r="E413" s="727"/>
      <c r="F413" s="731"/>
      <c r="G413" s="731"/>
      <c r="H413" s="733"/>
      <c r="I413" s="448" t="str">
        <f>IF('Mapa final'!Y416="","",'Mapa final'!Y416)</f>
        <v/>
      </c>
      <c r="J413" s="448" t="str">
        <f>IF('Mapa final'!AA416="","",'Mapa final'!AA416)</f>
        <v/>
      </c>
      <c r="K413" s="448" t="str">
        <f t="shared" si="6"/>
        <v/>
      </c>
      <c r="L413" s="448" t="str">
        <f>IF('Mapa final'!AD416="","",'Mapa final'!AD416)</f>
        <v/>
      </c>
      <c r="M413" s="357" t="str">
        <f>IF('Mapa final'!P416="","",'Mapa final'!P416)</f>
        <v/>
      </c>
      <c r="N413" s="428"/>
      <c r="O413" s="428"/>
      <c r="P413" s="428"/>
      <c r="Q413" s="429"/>
    </row>
    <row r="414" spans="1:17" ht="51.75" customHeight="1" x14ac:dyDescent="0.25">
      <c r="A414" s="118" t="s">
        <v>946</v>
      </c>
      <c r="B414" s="725"/>
      <c r="C414" s="727"/>
      <c r="D414" s="729"/>
      <c r="E414" s="727"/>
      <c r="F414" s="731"/>
      <c r="G414" s="731"/>
      <c r="H414" s="733"/>
      <c r="I414" s="448" t="str">
        <f>IF('Mapa final'!Y417="","",'Mapa final'!Y417)</f>
        <v/>
      </c>
      <c r="J414" s="448" t="str">
        <f>IF('Mapa final'!AA417="","",'Mapa final'!AA417)</f>
        <v/>
      </c>
      <c r="K414" s="448" t="str">
        <f t="shared" si="6"/>
        <v/>
      </c>
      <c r="L414" s="448" t="str">
        <f>IF('Mapa final'!AD417="","",'Mapa final'!AD417)</f>
        <v/>
      </c>
      <c r="M414" s="357" t="str">
        <f>IF('Mapa final'!P417="","",'Mapa final'!P417)</f>
        <v/>
      </c>
      <c r="N414" s="428"/>
      <c r="O414" s="428"/>
      <c r="P414" s="428"/>
      <c r="Q414" s="429"/>
    </row>
    <row r="415" spans="1:17" ht="51.75" customHeight="1" x14ac:dyDescent="0.25">
      <c r="A415" s="118" t="s">
        <v>947</v>
      </c>
      <c r="B415" s="724"/>
      <c r="C415" s="726" t="str">
        <f>IF('Mapa final'!E418="","",'Mapa final'!E418)</f>
        <v/>
      </c>
      <c r="D415" s="728"/>
      <c r="E415" s="726" t="str">
        <f>IF('Mapa final'!D418="","",'Mapa final'!D418)</f>
        <v/>
      </c>
      <c r="F415" s="731" t="str">
        <f>IF('Mapa final'!H418="","",'Mapa final'!H418)</f>
        <v/>
      </c>
      <c r="G415" s="731" t="str">
        <f>IF('Mapa final'!L418="","",'Mapa final'!L418)</f>
        <v/>
      </c>
      <c r="H415" s="73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8" t="str">
        <f>IF('Mapa final'!Y418="","",'Mapa final'!Y418)</f>
        <v/>
      </c>
      <c r="J415" s="448" t="str">
        <f>IF('Mapa final'!AA418="","",'Mapa final'!AA418)</f>
        <v/>
      </c>
      <c r="K415" s="448" t="str">
        <f t="shared" si="6"/>
        <v/>
      </c>
      <c r="L415" s="448" t="str">
        <f>IF('Mapa final'!AD418="","",'Mapa final'!AD418)</f>
        <v/>
      </c>
      <c r="M415" s="357" t="str">
        <f>IF('Mapa final'!P418="","",'Mapa final'!P418)</f>
        <v/>
      </c>
      <c r="N415" s="428"/>
      <c r="O415" s="428"/>
      <c r="P415" s="428"/>
      <c r="Q415" s="429"/>
    </row>
    <row r="416" spans="1:17" ht="51.75" customHeight="1" x14ac:dyDescent="0.25">
      <c r="A416" s="118" t="s">
        <v>948</v>
      </c>
      <c r="B416" s="725"/>
      <c r="C416" s="727"/>
      <c r="D416" s="729"/>
      <c r="E416" s="727"/>
      <c r="F416" s="731"/>
      <c r="G416" s="731"/>
      <c r="H416" s="733"/>
      <c r="I416" s="448" t="str">
        <f>IF('Mapa final'!Y419="","",'Mapa final'!Y419)</f>
        <v/>
      </c>
      <c r="J416" s="448" t="str">
        <f>IF('Mapa final'!AA419="","",'Mapa final'!AA419)</f>
        <v/>
      </c>
      <c r="K416" s="448" t="str">
        <f t="shared" si="6"/>
        <v/>
      </c>
      <c r="L416" s="448" t="str">
        <f>IF('Mapa final'!AD419="","",'Mapa final'!AD419)</f>
        <v/>
      </c>
      <c r="M416" s="357" t="str">
        <f>IF('Mapa final'!P419="","",'Mapa final'!P419)</f>
        <v/>
      </c>
      <c r="N416" s="428"/>
      <c r="O416" s="428"/>
      <c r="P416" s="428"/>
      <c r="Q416" s="429"/>
    </row>
    <row r="417" spans="1:18" ht="51.75" customHeight="1" x14ac:dyDescent="0.25">
      <c r="A417" s="118" t="s">
        <v>949</v>
      </c>
      <c r="B417" s="725"/>
      <c r="C417" s="727"/>
      <c r="D417" s="729"/>
      <c r="E417" s="727"/>
      <c r="F417" s="731"/>
      <c r="G417" s="731"/>
      <c r="H417" s="733"/>
      <c r="I417" s="448" t="str">
        <f>IF('Mapa final'!Y420="","",'Mapa final'!Y420)</f>
        <v/>
      </c>
      <c r="J417" s="448" t="str">
        <f>IF('Mapa final'!AA420="","",'Mapa final'!AA420)</f>
        <v/>
      </c>
      <c r="K417" s="448" t="str">
        <f t="shared" si="6"/>
        <v/>
      </c>
      <c r="L417" s="448" t="str">
        <f>IF('Mapa final'!AD420="","",'Mapa final'!AD420)</f>
        <v/>
      </c>
      <c r="M417" s="357" t="str">
        <f>IF('Mapa final'!P420="","",'Mapa final'!P420)</f>
        <v/>
      </c>
      <c r="N417" s="428"/>
      <c r="O417" s="428"/>
      <c r="P417" s="428"/>
      <c r="Q417" s="429"/>
    </row>
    <row r="418" spans="1:18" ht="51.75" customHeight="1" x14ac:dyDescent="0.25">
      <c r="A418" s="118" t="s">
        <v>950</v>
      </c>
      <c r="B418" s="725"/>
      <c r="C418" s="727"/>
      <c r="D418" s="729"/>
      <c r="E418" s="727"/>
      <c r="F418" s="731"/>
      <c r="G418" s="731"/>
      <c r="H418" s="733"/>
      <c r="I418" s="448" t="str">
        <f>IF('Mapa final'!Y421="","",'Mapa final'!Y421)</f>
        <v/>
      </c>
      <c r="J418" s="448" t="str">
        <f>IF('Mapa final'!AA421="","",'Mapa final'!AA421)</f>
        <v/>
      </c>
      <c r="K418" s="448" t="str">
        <f t="shared" si="6"/>
        <v/>
      </c>
      <c r="L418" s="448" t="str">
        <f>IF('Mapa final'!AD421="","",'Mapa final'!AD421)</f>
        <v/>
      </c>
      <c r="M418" s="357" t="str">
        <f>IF('Mapa final'!P421="","",'Mapa final'!P421)</f>
        <v/>
      </c>
      <c r="N418" s="428"/>
      <c r="O418" s="428"/>
      <c r="P418" s="428"/>
      <c r="Q418" s="429"/>
    </row>
    <row r="419" spans="1:18" ht="51.75" customHeight="1" x14ac:dyDescent="0.25">
      <c r="A419" s="118" t="s">
        <v>951</v>
      </c>
      <c r="B419" s="725"/>
      <c r="C419" s="727"/>
      <c r="D419" s="729"/>
      <c r="E419" s="727"/>
      <c r="F419" s="731"/>
      <c r="G419" s="731"/>
      <c r="H419" s="733"/>
      <c r="I419" s="448" t="str">
        <f>IF('Mapa final'!Y422="","",'Mapa final'!Y422)</f>
        <v/>
      </c>
      <c r="J419" s="448" t="str">
        <f>IF('Mapa final'!AA422="","",'Mapa final'!AA422)</f>
        <v/>
      </c>
      <c r="K419" s="448" t="str">
        <f t="shared" si="6"/>
        <v/>
      </c>
      <c r="L419" s="448" t="str">
        <f>IF('Mapa final'!AD422="","",'Mapa final'!AD422)</f>
        <v/>
      </c>
      <c r="M419" s="357" t="str">
        <f>IF('Mapa final'!P422="","",'Mapa final'!P422)</f>
        <v/>
      </c>
      <c r="N419" s="428"/>
      <c r="O419" s="428"/>
      <c r="P419" s="428"/>
      <c r="Q419" s="429"/>
    </row>
    <row r="420" spans="1:18" ht="51.75" customHeight="1" x14ac:dyDescent="0.25">
      <c r="A420" s="118" t="s">
        <v>952</v>
      </c>
      <c r="B420" s="725"/>
      <c r="C420" s="727"/>
      <c r="D420" s="729"/>
      <c r="E420" s="727"/>
      <c r="F420" s="731"/>
      <c r="G420" s="731"/>
      <c r="H420" s="733"/>
      <c r="I420" s="448" t="str">
        <f>IF('Mapa final'!Y423="","",'Mapa final'!Y423)</f>
        <v/>
      </c>
      <c r="J420" s="448" t="str">
        <f>IF('Mapa final'!AA423="","",'Mapa final'!AA423)</f>
        <v/>
      </c>
      <c r="K420" s="448" t="str">
        <f t="shared" si="6"/>
        <v/>
      </c>
      <c r="L420" s="448" t="str">
        <f>IF('Mapa final'!AD423="","",'Mapa final'!AD423)</f>
        <v/>
      </c>
      <c r="M420" s="357" t="str">
        <f>IF('Mapa final'!P423="","",'Mapa final'!P423)</f>
        <v/>
      </c>
      <c r="N420" s="428"/>
      <c r="O420" s="428"/>
      <c r="P420" s="428"/>
      <c r="Q420" s="429"/>
    </row>
    <row r="421" spans="1:18" ht="51.75" customHeight="1" x14ac:dyDescent="0.25">
      <c r="A421" s="118" t="s">
        <v>953</v>
      </c>
      <c r="B421" s="724"/>
      <c r="C421" s="726" t="str">
        <f>IF('Mapa final'!E424="","",'Mapa final'!E424)</f>
        <v/>
      </c>
      <c r="D421" s="728"/>
      <c r="E421" s="726" t="str">
        <f>IF('Mapa final'!D424="","",'Mapa final'!D424)</f>
        <v/>
      </c>
      <c r="F421" s="731" t="str">
        <f>IF('Mapa final'!H424="","",'Mapa final'!H424)</f>
        <v/>
      </c>
      <c r="G421" s="731" t="str">
        <f>IF('Mapa final'!L424="","",'Mapa final'!L424)</f>
        <v/>
      </c>
      <c r="H421" s="73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8" t="str">
        <f>IF('Mapa final'!Y424="","",'Mapa final'!Y424)</f>
        <v/>
      </c>
      <c r="J421" s="448" t="str">
        <f>IF('Mapa final'!AA424="","",'Mapa final'!AA424)</f>
        <v/>
      </c>
      <c r="K421" s="448" t="str">
        <f t="shared" si="6"/>
        <v/>
      </c>
      <c r="L421" s="448" t="str">
        <f>IF('Mapa final'!AD424="","",'Mapa final'!AD424)</f>
        <v/>
      </c>
      <c r="M421" s="357" t="str">
        <f>IF('Mapa final'!P424="","",'Mapa final'!P424)</f>
        <v/>
      </c>
      <c r="N421" s="428"/>
      <c r="O421" s="428"/>
      <c r="P421" s="428"/>
      <c r="Q421" s="429"/>
    </row>
    <row r="422" spans="1:18" ht="51.75" customHeight="1" x14ac:dyDescent="0.25">
      <c r="A422" s="118" t="s">
        <v>954</v>
      </c>
      <c r="B422" s="725"/>
      <c r="C422" s="727"/>
      <c r="D422" s="729"/>
      <c r="E422" s="727"/>
      <c r="F422" s="731"/>
      <c r="G422" s="731"/>
      <c r="H422" s="733"/>
      <c r="I422" s="448" t="str">
        <f>IF('Mapa final'!Y425="","",'Mapa final'!Y425)</f>
        <v/>
      </c>
      <c r="J422" s="448" t="str">
        <f>IF('Mapa final'!AA425="","",'Mapa final'!AA425)</f>
        <v/>
      </c>
      <c r="K422" s="448" t="str">
        <f t="shared" si="6"/>
        <v/>
      </c>
      <c r="L422" s="448" t="str">
        <f>IF('Mapa final'!AD425="","",'Mapa final'!AD425)</f>
        <v/>
      </c>
      <c r="M422" s="357" t="str">
        <f>IF('Mapa final'!P425="","",'Mapa final'!P425)</f>
        <v/>
      </c>
      <c r="N422" s="428"/>
      <c r="O422" s="428"/>
      <c r="P422" s="428"/>
      <c r="Q422" s="429"/>
    </row>
    <row r="423" spans="1:18" ht="51.75" customHeight="1" x14ac:dyDescent="0.25">
      <c r="A423" s="118" t="s">
        <v>955</v>
      </c>
      <c r="B423" s="725"/>
      <c r="C423" s="727"/>
      <c r="D423" s="729"/>
      <c r="E423" s="727"/>
      <c r="F423" s="731"/>
      <c r="G423" s="731"/>
      <c r="H423" s="733"/>
      <c r="I423" s="448" t="str">
        <f>IF('Mapa final'!Y426="","",'Mapa final'!Y426)</f>
        <v/>
      </c>
      <c r="J423" s="448" t="str">
        <f>IF('Mapa final'!AA426="","",'Mapa final'!AA426)</f>
        <v/>
      </c>
      <c r="K423" s="448" t="str">
        <f t="shared" si="6"/>
        <v/>
      </c>
      <c r="L423" s="448" t="str">
        <f>IF('Mapa final'!AD426="","",'Mapa final'!AD426)</f>
        <v/>
      </c>
      <c r="M423" s="357" t="str">
        <f>IF('Mapa final'!P426="","",'Mapa final'!P426)</f>
        <v/>
      </c>
      <c r="N423" s="428"/>
      <c r="O423" s="428"/>
      <c r="P423" s="428"/>
      <c r="Q423" s="429"/>
    </row>
    <row r="424" spans="1:18" ht="51.75" customHeight="1" x14ac:dyDescent="0.25">
      <c r="A424" s="118" t="s">
        <v>956</v>
      </c>
      <c r="B424" s="725"/>
      <c r="C424" s="727"/>
      <c r="D424" s="729"/>
      <c r="E424" s="727"/>
      <c r="F424" s="731"/>
      <c r="G424" s="731"/>
      <c r="H424" s="733"/>
      <c r="I424" s="448" t="str">
        <f>IF('Mapa final'!Y427="","",'Mapa final'!Y427)</f>
        <v/>
      </c>
      <c r="J424" s="448" t="str">
        <f>IF('Mapa final'!AA427="","",'Mapa final'!AA427)</f>
        <v/>
      </c>
      <c r="K424" s="448" t="str">
        <f t="shared" si="6"/>
        <v/>
      </c>
      <c r="L424" s="448" t="str">
        <f>IF('Mapa final'!AD427="","",'Mapa final'!AD427)</f>
        <v/>
      </c>
      <c r="M424" s="357" t="str">
        <f>IF('Mapa final'!P427="","",'Mapa final'!P427)</f>
        <v/>
      </c>
      <c r="N424" s="428"/>
      <c r="O424" s="428"/>
      <c r="P424" s="428"/>
      <c r="Q424" s="429"/>
    </row>
    <row r="425" spans="1:18" ht="51.75" customHeight="1" x14ac:dyDescent="0.25">
      <c r="A425" s="118" t="s">
        <v>957</v>
      </c>
      <c r="B425" s="725"/>
      <c r="C425" s="727"/>
      <c r="D425" s="729"/>
      <c r="E425" s="727"/>
      <c r="F425" s="731"/>
      <c r="G425" s="731"/>
      <c r="H425" s="733"/>
      <c r="I425" s="448" t="str">
        <f>IF('Mapa final'!Y428="","",'Mapa final'!Y428)</f>
        <v/>
      </c>
      <c r="J425" s="448" t="str">
        <f>IF('Mapa final'!AA428="","",'Mapa final'!AA428)</f>
        <v/>
      </c>
      <c r="K425" s="448" t="str">
        <f t="shared" si="6"/>
        <v/>
      </c>
      <c r="L425" s="448" t="str">
        <f>IF('Mapa final'!AD428="","",'Mapa final'!AD428)</f>
        <v/>
      </c>
      <c r="M425" s="357" t="str">
        <f>IF('Mapa final'!P428="","",'Mapa final'!P428)</f>
        <v/>
      </c>
      <c r="N425" s="428"/>
      <c r="O425" s="428"/>
      <c r="P425" s="428"/>
      <c r="Q425" s="429"/>
    </row>
    <row r="426" spans="1:18" ht="51.75" customHeight="1" x14ac:dyDescent="0.25">
      <c r="A426" s="118" t="s">
        <v>958</v>
      </c>
      <c r="B426" s="725"/>
      <c r="C426" s="727"/>
      <c r="D426" s="729"/>
      <c r="E426" s="727"/>
      <c r="F426" s="731"/>
      <c r="G426" s="731"/>
      <c r="H426" s="733"/>
      <c r="I426" s="448" t="str">
        <f>IF('Mapa final'!Y429="","",'Mapa final'!Y429)</f>
        <v/>
      </c>
      <c r="J426" s="448" t="str">
        <f>IF('Mapa final'!AA429="","",'Mapa final'!AA429)</f>
        <v/>
      </c>
      <c r="K426" s="448" t="str">
        <f t="shared" si="6"/>
        <v/>
      </c>
      <c r="L426" s="448" t="str">
        <f>IF('Mapa final'!AD429="","",'Mapa final'!AD429)</f>
        <v/>
      </c>
      <c r="M426" s="357" t="str">
        <f>IF('Mapa final'!P429="","",'Mapa final'!P429)</f>
        <v/>
      </c>
      <c r="N426" s="428"/>
      <c r="O426" s="428"/>
      <c r="P426" s="428"/>
      <c r="Q426" s="429"/>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427:H572">
    <cfRule type="containsText" dxfId="177" priority="9" operator="containsText" text="Zona Baja">
      <formula>NOT(ISERROR(SEARCH("Zona Baja",H427)))</formula>
    </cfRule>
    <cfRule type="containsText" dxfId="176" priority="10" operator="containsText" text="Zona Moderada">
      <formula>NOT(ISERROR(SEARCH("Zona Moderada",H427)))</formula>
    </cfRule>
    <cfRule type="containsText" dxfId="175" priority="11" operator="containsText" text="Zona Alta">
      <formula>NOT(ISERROR(SEARCH("Zona Alta",H427)))</formula>
    </cfRule>
    <cfRule type="containsText" dxfId="174" priority="12" operator="containsText" text="Zona Extrema">
      <formula>NOT(ISERROR(SEARCH("Zona Extrema",H427)))</formula>
    </cfRule>
  </conditionalFormatting>
  <conditionalFormatting sqref="K7:K426">
    <cfRule type="containsText" dxfId="173" priority="1" operator="containsText" text="Extremo">
      <formula>NOT(ISERROR(SEARCH("Extremo",K7)))</formula>
    </cfRule>
    <cfRule type="containsText" dxfId="172" priority="2" operator="containsText" text="Alto">
      <formula>NOT(ISERROR(SEARCH("Alto",K7)))</formula>
    </cfRule>
    <cfRule type="containsText" dxfId="171" priority="3" operator="containsText" text="Moderado">
      <formula>NOT(ISERROR(SEARCH("Moderado",K7)))</formula>
    </cfRule>
    <cfRule type="containsText" dxfId="17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38" t="s">
        <v>1071</v>
      </c>
      <c r="C1" s="738"/>
      <c r="D1" s="73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1072</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1073</v>
      </c>
      <c r="C4" s="302" t="s">
        <v>1074</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1075</v>
      </c>
      <c r="C5" s="305" t="s">
        <v>1076</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1077</v>
      </c>
      <c r="C6" s="305" t="s">
        <v>1189</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1078</v>
      </c>
      <c r="C7" s="305" t="s">
        <v>1190</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1079</v>
      </c>
      <c r="C8" s="305" t="s">
        <v>1191</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2024-09-06T02:00:46Z</dcterms:modified>
  <cp:contentStatus/>
</cp:coreProperties>
</file>